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akashbabu/Desktop/"/>
    </mc:Choice>
  </mc:AlternateContent>
  <xr:revisionPtr revIDLastSave="0" documentId="8_{39B537B0-132D-D749-9924-DF337F7F8A39}" xr6:coauthVersionLast="45" xr6:coauthVersionMax="45" xr10:uidLastSave="{00000000-0000-0000-0000-000000000000}"/>
  <bookViews>
    <workbookView xWindow="20" yWindow="920" windowWidth="28800" windowHeight="16540" activeTab="1" xr2:uid="{00000000-000D-0000-FFFF-FFFF00000000}"/>
  </bookViews>
  <sheets>
    <sheet name="Sales by Donor Summary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2" i="2" l="1"/>
  <c r="B230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4" i="2"/>
  <c r="B213" i="2"/>
  <c r="B211" i="2"/>
  <c r="B210" i="2"/>
  <c r="B209" i="2"/>
  <c r="B208" i="2"/>
  <c r="B207" i="2"/>
  <c r="B206" i="2"/>
  <c r="B205" i="2"/>
  <c r="B204" i="2"/>
  <c r="B203" i="2"/>
  <c r="B201" i="2"/>
  <c r="B200" i="2"/>
  <c r="B199" i="2"/>
  <c r="B198" i="2"/>
  <c r="B197" i="2"/>
  <c r="B195" i="2"/>
  <c r="B193" i="2"/>
  <c r="B190" i="2"/>
  <c r="B188" i="2"/>
  <c r="B187" i="2"/>
  <c r="B186" i="2"/>
  <c r="B185" i="2"/>
  <c r="B184" i="2"/>
  <c r="B183" i="2"/>
  <c r="B181" i="2"/>
  <c r="B180" i="2"/>
  <c r="B179" i="2"/>
  <c r="B178" i="2"/>
  <c r="B177" i="2"/>
  <c r="B176" i="2"/>
  <c r="B174" i="2"/>
  <c r="B173" i="2"/>
  <c r="B172" i="2"/>
  <c r="B171" i="2"/>
  <c r="B170" i="2"/>
  <c r="B169" i="2"/>
  <c r="B168" i="2"/>
  <c r="B166" i="2"/>
  <c r="B165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8" i="2"/>
  <c r="B147" i="2"/>
  <c r="B146" i="2"/>
  <c r="B145" i="2"/>
  <c r="B144" i="2"/>
  <c r="B143" i="2"/>
  <c r="B142" i="2"/>
  <c r="B141" i="2"/>
  <c r="B139" i="2"/>
  <c r="B138" i="2"/>
  <c r="B137" i="2"/>
  <c r="B136" i="2"/>
  <c r="B135" i="2"/>
  <c r="B133" i="2"/>
  <c r="B132" i="2"/>
  <c r="B131" i="2"/>
  <c r="B128" i="2"/>
  <c r="B127" i="2"/>
  <c r="B126" i="2"/>
  <c r="B125" i="2"/>
  <c r="B124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6" i="2"/>
  <c r="B105" i="2"/>
  <c r="B104" i="2"/>
  <c r="B103" i="2"/>
  <c r="B101" i="2"/>
  <c r="B100" i="2"/>
  <c r="B99" i="2"/>
  <c r="B98" i="2"/>
  <c r="B96" i="2"/>
  <c r="B95" i="2"/>
  <c r="B94" i="2"/>
  <c r="B93" i="2"/>
  <c r="B92" i="2"/>
  <c r="B91" i="2"/>
  <c r="B90" i="2"/>
  <c r="B89" i="2"/>
  <c r="B87" i="2"/>
  <c r="B86" i="2"/>
  <c r="B85" i="2"/>
  <c r="B84" i="2"/>
  <c r="B83" i="2"/>
  <c r="B82" i="2"/>
  <c r="B81" i="2"/>
  <c r="B80" i="2"/>
  <c r="B79" i="2"/>
  <c r="B78" i="2"/>
  <c r="B77" i="2"/>
  <c r="B75" i="2"/>
  <c r="B74" i="2"/>
  <c r="B73" i="2"/>
  <c r="B71" i="2"/>
  <c r="B70" i="2"/>
  <c r="B69" i="2"/>
  <c r="B65" i="2"/>
  <c r="B64" i="2"/>
  <c r="B63" i="2"/>
  <c r="B61" i="2"/>
  <c r="B60" i="2"/>
  <c r="B59" i="2"/>
  <c r="B57" i="2"/>
  <c r="B56" i="2"/>
  <c r="B55" i="2"/>
  <c r="B53" i="2"/>
  <c r="B52" i="2"/>
  <c r="B51" i="2"/>
  <c r="B50" i="2"/>
  <c r="B49" i="2"/>
  <c r="B47" i="2"/>
  <c r="B46" i="2"/>
  <c r="B45" i="2"/>
  <c r="B44" i="2"/>
  <c r="B43" i="2"/>
  <c r="B42" i="2"/>
  <c r="B41" i="2"/>
  <c r="B40" i="2"/>
  <c r="B39" i="2"/>
  <c r="B38" i="2"/>
  <c r="B37" i="2"/>
  <c r="B36" i="2"/>
  <c r="B32" i="2"/>
  <c r="B28" i="2"/>
  <c r="B27" i="2"/>
  <c r="B26" i="2"/>
  <c r="B25" i="2"/>
  <c r="B22" i="2"/>
  <c r="B21" i="2"/>
  <c r="B19" i="2"/>
  <c r="B17" i="2"/>
  <c r="B15" i="2"/>
  <c r="B12" i="2"/>
  <c r="B10" i="2"/>
  <c r="B9" i="2"/>
  <c r="B7" i="2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0" i="1"/>
  <c r="B3339" i="1"/>
  <c r="B3341" i="1" s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29" i="1"/>
  <c r="B2428" i="1"/>
  <c r="B2430" i="1" s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1" i="1"/>
  <c r="B2240" i="1"/>
  <c r="B2242" i="1" s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1" i="1"/>
  <c r="B2192" i="1" s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8" i="1"/>
  <c r="B1607" i="1"/>
  <c r="B1609" i="1" s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1" i="1"/>
  <c r="B1352" i="1" s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3" i="1"/>
  <c r="B1332" i="1"/>
  <c r="B1334" i="1" s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3" i="1"/>
  <c r="B1264" i="1" s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49" i="1"/>
  <c r="B1248" i="1"/>
  <c r="B1250" i="1" s="1"/>
  <c r="B1247" i="1"/>
  <c r="B1246" i="1"/>
  <c r="B1245" i="1"/>
  <c r="B1244" i="1"/>
  <c r="B1243" i="1"/>
  <c r="B1242" i="1"/>
  <c r="B1240" i="1"/>
  <c r="B1239" i="1"/>
  <c r="B1241" i="1" s="1"/>
  <c r="B1238" i="1"/>
  <c r="B1237" i="1"/>
  <c r="B1235" i="1"/>
  <c r="B1236" i="1" s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1" i="1"/>
  <c r="B1120" i="1"/>
  <c r="B1122" i="1" s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5" i="1"/>
  <c r="B1084" i="1"/>
  <c r="B1086" i="1" s="1"/>
  <c r="B1083" i="1"/>
  <c r="B1082" i="1"/>
  <c r="B1081" i="1"/>
  <c r="B1080" i="1"/>
  <c r="B1079" i="1"/>
  <c r="B1078" i="1"/>
  <c r="B1076" i="1"/>
  <c r="B1075" i="1"/>
  <c r="B1077" i="1" s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3" i="1"/>
  <c r="B1032" i="1"/>
  <c r="B1034" i="1" s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4" i="1"/>
  <c r="B963" i="1"/>
  <c r="B965" i="1" s="1"/>
  <c r="B962" i="1"/>
  <c r="B961" i="1"/>
  <c r="B960" i="1"/>
  <c r="B959" i="1"/>
  <c r="B957" i="1"/>
  <c r="B956" i="1"/>
  <c r="B958" i="1" s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5" i="1"/>
  <c r="B936" i="1" s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0" i="1"/>
  <c r="B919" i="1"/>
  <c r="B921" i="1" s="1"/>
  <c r="B917" i="1"/>
  <c r="B916" i="1"/>
  <c r="B918" i="1" s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0" i="1"/>
  <c r="B899" i="1"/>
  <c r="B901" i="1" s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6" i="1"/>
  <c r="B835" i="1"/>
  <c r="B837" i="1" s="1"/>
  <c r="B834" i="1"/>
  <c r="B833" i="1"/>
  <c r="B832" i="1"/>
  <c r="B831" i="1"/>
  <c r="B830" i="1"/>
  <c r="B829" i="1"/>
  <c r="B828" i="1"/>
  <c r="B827" i="1"/>
  <c r="B826" i="1"/>
  <c r="B825" i="1"/>
  <c r="B823" i="1"/>
  <c r="B824" i="1" s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6" i="1"/>
  <c r="B775" i="1"/>
  <c r="B777" i="1" s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3" i="1"/>
  <c r="B744" i="1" s="1"/>
  <c r="B742" i="1"/>
  <c r="B741" i="1"/>
  <c r="B739" i="1"/>
  <c r="B740" i="1" s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19" i="1"/>
  <c r="B720" i="1" s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1" i="1"/>
  <c r="B700" i="1"/>
  <c r="B702" i="1" s="1"/>
  <c r="B699" i="1"/>
  <c r="B698" i="1"/>
  <c r="B697" i="1"/>
  <c r="B696" i="1"/>
  <c r="B695" i="1"/>
  <c r="B694" i="1"/>
  <c r="B693" i="1"/>
  <c r="B692" i="1"/>
  <c r="B691" i="1"/>
  <c r="B689" i="1"/>
  <c r="B688" i="1"/>
  <c r="B690" i="1" s="1"/>
  <c r="B687" i="1"/>
  <c r="B686" i="1"/>
  <c r="B685" i="1"/>
  <c r="B684" i="1"/>
  <c r="B683" i="1"/>
  <c r="B682" i="1"/>
  <c r="B681" i="1"/>
  <c r="B680" i="1"/>
  <c r="B679" i="1"/>
  <c r="B678" i="1"/>
  <c r="B676" i="1"/>
  <c r="B675" i="1"/>
  <c r="B677" i="1" s="1"/>
  <c r="B674" i="1"/>
  <c r="B673" i="1"/>
  <c r="B672" i="1"/>
  <c r="B671" i="1"/>
  <c r="B670" i="1"/>
  <c r="B669" i="1"/>
  <c r="B667" i="1"/>
  <c r="B668" i="1" s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3" i="1"/>
  <c r="B652" i="1"/>
  <c r="B654" i="1" s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29" i="1"/>
  <c r="B628" i="1"/>
  <c r="B627" i="1"/>
  <c r="B626" i="1"/>
  <c r="B630" i="1" s="1"/>
  <c r="B625" i="1"/>
  <c r="B624" i="1"/>
  <c r="B623" i="1"/>
  <c r="B621" i="1"/>
  <c r="B620" i="1"/>
  <c r="B619" i="1"/>
  <c r="B622" i="1" s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1" i="1"/>
  <c r="B600" i="1"/>
  <c r="B602" i="1" s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5" i="1"/>
  <c r="B556" i="1" s="1"/>
  <c r="B554" i="1"/>
  <c r="B553" i="1"/>
  <c r="B552" i="1"/>
  <c r="B551" i="1"/>
  <c r="B550" i="1"/>
  <c r="B549" i="1"/>
  <c r="B548" i="1"/>
  <c r="B547" i="1"/>
  <c r="B546" i="1"/>
  <c r="B545" i="1"/>
  <c r="B543" i="1"/>
  <c r="B544" i="1" s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5" i="1"/>
  <c r="B524" i="1"/>
  <c r="B523" i="1"/>
  <c r="B526" i="1" s="1"/>
  <c r="B522" i="1"/>
  <c r="B521" i="1"/>
  <c r="B520" i="1"/>
  <c r="B519" i="1"/>
  <c r="B518" i="1"/>
  <c r="B517" i="1"/>
  <c r="B516" i="1"/>
  <c r="B515" i="1"/>
  <c r="B514" i="1"/>
  <c r="B512" i="1"/>
  <c r="B511" i="1"/>
  <c r="B513" i="1" s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6" i="1"/>
  <c r="B495" i="1"/>
  <c r="B497" i="1" s="1"/>
  <c r="B494" i="1"/>
  <c r="B493" i="1"/>
  <c r="B492" i="1"/>
  <c r="B491" i="1"/>
  <c r="B489" i="1"/>
  <c r="B488" i="1"/>
  <c r="B490" i="1" s="1"/>
  <c r="B487" i="1"/>
  <c r="B485" i="1"/>
  <c r="B484" i="1"/>
  <c r="B486" i="1" s="1"/>
  <c r="B483" i="1"/>
  <c r="B482" i="1"/>
  <c r="B481" i="1"/>
  <c r="B479" i="1"/>
  <c r="B480" i="1" s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2" i="1"/>
  <c r="B453" i="1" s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8" i="1"/>
  <c r="B427" i="1"/>
  <c r="B429" i="1" s="1"/>
  <c r="B426" i="1"/>
  <c r="B425" i="1"/>
  <c r="B423" i="1"/>
  <c r="B424" i="1" s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8" i="1"/>
  <c r="B387" i="1"/>
  <c r="B389" i="1" s="1"/>
  <c r="B385" i="1"/>
  <c r="B384" i="1"/>
  <c r="B386" i="1" s="1"/>
  <c r="B383" i="1"/>
  <c r="B382" i="1"/>
  <c r="B381" i="1"/>
  <c r="B380" i="1"/>
  <c r="B379" i="1"/>
  <c r="B378" i="1"/>
  <c r="B377" i="1"/>
  <c r="B376" i="1"/>
  <c r="B375" i="1"/>
  <c r="B374" i="1"/>
  <c r="B373" i="1"/>
  <c r="B371" i="1"/>
  <c r="B372" i="1" s="1"/>
  <c r="B370" i="1"/>
  <c r="B369" i="1"/>
  <c r="B367" i="1"/>
  <c r="B368" i="1" s="1"/>
  <c r="B366" i="1"/>
  <c r="B365" i="1"/>
  <c r="B364" i="1"/>
  <c r="B363" i="1"/>
  <c r="B362" i="1"/>
  <c r="B360" i="1"/>
  <c r="B359" i="1"/>
  <c r="B361" i="1" s="1"/>
  <c r="B357" i="1"/>
  <c r="B356" i="1"/>
  <c r="B358" i="1" s="1"/>
  <c r="B355" i="1"/>
  <c r="B354" i="1"/>
  <c r="B353" i="1"/>
  <c r="B352" i="1"/>
  <c r="B351" i="1"/>
  <c r="B350" i="1"/>
  <c r="B349" i="1"/>
  <c r="B348" i="1"/>
  <c r="B347" i="1"/>
  <c r="B346" i="1"/>
  <c r="B345" i="1"/>
  <c r="B343" i="1"/>
  <c r="B344" i="1" s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8" i="1"/>
  <c r="B327" i="1"/>
  <c r="B329" i="1" s="1"/>
  <c r="B326" i="1"/>
  <c r="B324" i="1"/>
  <c r="B323" i="1"/>
  <c r="B325" i="1" s="1"/>
  <c r="B322" i="1"/>
  <c r="B320" i="1"/>
  <c r="B319" i="1"/>
  <c r="B321" i="1" s="1"/>
  <c r="B318" i="1"/>
  <c r="B317" i="1"/>
  <c r="B316" i="1"/>
  <c r="B315" i="1"/>
  <c r="B313" i="1"/>
  <c r="B312" i="1"/>
  <c r="B314" i="1" s="1"/>
  <c r="B311" i="1"/>
  <c r="B309" i="1"/>
  <c r="B308" i="1"/>
  <c r="B310" i="1" s="1"/>
  <c r="B307" i="1"/>
  <c r="B306" i="1"/>
  <c r="B305" i="1"/>
  <c r="B304" i="1"/>
  <c r="B303" i="1"/>
  <c r="B302" i="1"/>
  <c r="B301" i="1"/>
  <c r="B300" i="1"/>
  <c r="B299" i="1"/>
  <c r="B298" i="1"/>
  <c r="B297" i="1"/>
  <c r="B295" i="1"/>
  <c r="B296" i="1" s="1"/>
  <c r="B294" i="1"/>
  <c r="B293" i="1"/>
  <c r="B291" i="1"/>
  <c r="B292" i="1" s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5" i="1"/>
  <c r="B256" i="1" s="1"/>
  <c r="B254" i="1"/>
  <c r="B253" i="1"/>
  <c r="B251" i="1"/>
  <c r="B252" i="1" s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3" i="1"/>
  <c r="B232" i="1"/>
  <c r="B231" i="1"/>
  <c r="B234" i="1" s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7" i="1"/>
  <c r="B216" i="1"/>
  <c r="B218" i="1" s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0" i="1"/>
  <c r="B179" i="1"/>
  <c r="B181" i="1" s="1"/>
  <c r="B178" i="1"/>
  <c r="B177" i="1"/>
  <c r="B176" i="1"/>
  <c r="B175" i="1"/>
  <c r="B174" i="1"/>
  <c r="B173" i="1"/>
  <c r="B171" i="1"/>
  <c r="B172" i="1" s="1"/>
  <c r="B170" i="1"/>
  <c r="B169" i="1"/>
  <c r="B168" i="1"/>
  <c r="B167" i="1"/>
  <c r="B166" i="1"/>
  <c r="B165" i="1"/>
  <c r="B163" i="1"/>
  <c r="B164" i="1" s="1"/>
  <c r="B162" i="1"/>
  <c r="B161" i="1"/>
  <c r="B160" i="1"/>
  <c r="B159" i="1"/>
  <c r="B158" i="1"/>
  <c r="B157" i="1"/>
  <c r="B156" i="1"/>
  <c r="B155" i="1"/>
  <c r="B153" i="1"/>
  <c r="B152" i="1"/>
  <c r="B154" i="1" s="1"/>
  <c r="B151" i="1"/>
  <c r="B150" i="1"/>
  <c r="B149" i="1"/>
  <c r="B148" i="1"/>
  <c r="B147" i="1"/>
  <c r="B146" i="1"/>
  <c r="B145" i="1"/>
  <c r="B144" i="1"/>
  <c r="B143" i="1"/>
  <c r="B142" i="1"/>
  <c r="B141" i="1"/>
  <c r="B139" i="1"/>
  <c r="B140" i="1" s="1"/>
  <c r="B138" i="1"/>
  <c r="B137" i="1"/>
  <c r="B136" i="1"/>
  <c r="B135" i="1"/>
  <c r="B134" i="1"/>
  <c r="B133" i="1"/>
  <c r="B131" i="1"/>
  <c r="B132" i="1" s="1"/>
  <c r="B130" i="1"/>
  <c r="B129" i="1"/>
  <c r="B128" i="1"/>
  <c r="B127" i="1"/>
  <c r="B126" i="1"/>
  <c r="B125" i="1"/>
  <c r="B124" i="1"/>
  <c r="B123" i="1"/>
  <c r="B122" i="1"/>
  <c r="B121" i="1"/>
  <c r="B119" i="1"/>
  <c r="B120" i="1" s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5" i="1"/>
  <c r="B104" i="1"/>
  <c r="B106" i="1" s="1"/>
  <c r="B103" i="1"/>
  <c r="B102" i="1"/>
  <c r="B101" i="1"/>
  <c r="B99" i="1"/>
  <c r="B100" i="1" s="1"/>
  <c r="B98" i="1"/>
  <c r="B97" i="1"/>
  <c r="B96" i="1"/>
  <c r="B95" i="1"/>
  <c r="B93" i="1"/>
  <c r="B92" i="1"/>
  <c r="B91" i="1"/>
  <c r="B94" i="1" s="1"/>
  <c r="B89" i="1"/>
  <c r="B88" i="1"/>
  <c r="B90" i="1" s="1"/>
  <c r="B87" i="1"/>
  <c r="B86" i="1"/>
  <c r="B85" i="1"/>
  <c r="B84" i="1"/>
  <c r="B83" i="1"/>
  <c r="B82" i="1"/>
  <c r="B80" i="1"/>
  <c r="B79" i="1"/>
  <c r="B81" i="1" s="1"/>
  <c r="B78" i="1"/>
  <c r="B77" i="1"/>
  <c r="B75" i="1"/>
  <c r="B76" i="1" s="1"/>
  <c r="B74" i="1"/>
  <c r="B73" i="1"/>
  <c r="B72" i="1"/>
  <c r="B71" i="1"/>
  <c r="B70" i="1"/>
  <c r="B69" i="1"/>
  <c r="B68" i="1"/>
  <c r="B67" i="1"/>
  <c r="B66" i="1"/>
  <c r="B64" i="1"/>
  <c r="B63" i="1"/>
  <c r="B65" i="1" s="1"/>
  <c r="B62" i="1"/>
  <c r="B61" i="1"/>
  <c r="B60" i="1"/>
  <c r="B59" i="1"/>
  <c r="B58" i="1"/>
  <c r="B57" i="1"/>
  <c r="B56" i="1"/>
  <c r="B55" i="1"/>
  <c r="B54" i="1"/>
  <c r="B53" i="1"/>
  <c r="B52" i="1"/>
  <c r="B51" i="1"/>
  <c r="B49" i="1"/>
  <c r="B48" i="1"/>
  <c r="B50" i="1" s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7" i="1"/>
  <c r="B28" i="1" s="1"/>
  <c r="B26" i="1"/>
  <c r="B25" i="1"/>
  <c r="B24" i="1"/>
  <c r="B23" i="1"/>
  <c r="B21" i="1"/>
  <c r="B20" i="1"/>
  <c r="B22" i="1" s="1"/>
  <c r="B19" i="1"/>
  <c r="B18" i="1"/>
  <c r="B16" i="1"/>
  <c r="B15" i="1"/>
  <c r="B17" i="1" s="1"/>
  <c r="B14" i="1"/>
  <c r="B13" i="1"/>
  <c r="B11" i="1"/>
  <c r="B12" i="1" s="1"/>
  <c r="B10" i="1"/>
  <c r="B9" i="1"/>
  <c r="B8" i="1"/>
  <c r="B7" i="1"/>
  <c r="B6" i="1"/>
  <c r="B140" i="2" l="1"/>
</calcChain>
</file>

<file path=xl/sharedStrings.xml><?xml version="1.0" encoding="utf-8"?>
<sst xmlns="http://schemas.openxmlformats.org/spreadsheetml/2006/main" count="3891" uniqueCount="3670">
  <si>
    <t>Total</t>
  </si>
  <si>
    <t>Prakash &amp; Ratna Babu</t>
  </si>
  <si>
    <t>Revathi &amp; Rajagopal Swaminathan</t>
  </si>
  <si>
    <t>Ashvin &amp; Chandrika Babu</t>
  </si>
  <si>
    <t>GN Naidu</t>
  </si>
  <si>
    <t>Ashok &amp; Nicole Babu</t>
  </si>
  <si>
    <t xml:space="preserve">   Anjali Babu</t>
  </si>
  <si>
    <t>Total Ashok &amp; Nicole Babu</t>
  </si>
  <si>
    <t>Anand &amp; Nikki Babu</t>
  </si>
  <si>
    <t>Mandar &amp; Mugdha Pattekar</t>
  </si>
  <si>
    <t xml:space="preserve">   Imperial Holdings LLC</t>
  </si>
  <si>
    <t xml:space="preserve">   Sushruth Pattekar</t>
  </si>
  <si>
    <t>Total Mandar &amp; Mugdha Pattekar</t>
  </si>
  <si>
    <t>Deepak &amp; Sonia Gajula Taneja</t>
  </si>
  <si>
    <t>Rohinikumar &amp; Vyjayanthi Adivi</t>
  </si>
  <si>
    <t>Seshadri &amp; Meenakshi Aiyer Guha</t>
  </si>
  <si>
    <t xml:space="preserve">   Seshadri guha</t>
  </si>
  <si>
    <t>Total Seshadri &amp; Meenakshi Aiyer Guha</t>
  </si>
  <si>
    <t>Srinivas &amp; Vijaya Jujjavarapu</t>
  </si>
  <si>
    <t>Manoj Shekar</t>
  </si>
  <si>
    <t>Chinmaya Mission Balvihar</t>
  </si>
  <si>
    <t>Sunit &amp; Kavita Sachdev</t>
  </si>
  <si>
    <t xml:space="preserve">   Kajal Sachdev</t>
  </si>
  <si>
    <t>Total Sunit &amp; Kavita Sachdev</t>
  </si>
  <si>
    <t>Sudhir and Megha Mungee</t>
  </si>
  <si>
    <t>Anand &amp; Nitya Gopalan</t>
  </si>
  <si>
    <t>Srinivas &amp; Srividya Malipeddi</t>
  </si>
  <si>
    <t>Venu Gopal &amp; Madhuri Garimidi</t>
  </si>
  <si>
    <t>Srikar Thaduvai &amp; Jyothi Iswarya Hogirala</t>
  </si>
  <si>
    <t xml:space="preserve">   Jyothi Iswarya Hogirala</t>
  </si>
  <si>
    <t>Total Srikar Thaduvai &amp; Jyothi Iswarya Hogirala</t>
  </si>
  <si>
    <t>Murali &amp; Vimala Kakhandki</t>
  </si>
  <si>
    <t xml:space="preserve">   Yohita Kakhandki</t>
  </si>
  <si>
    <t xml:space="preserve">   Gaurav Kakhandki</t>
  </si>
  <si>
    <t>Total Murali &amp; Vimala Kakhandki</t>
  </si>
  <si>
    <t>Sai Chaitanya Nudurupati  jyothi sri Vutukuri</t>
  </si>
  <si>
    <t xml:space="preserve">   Jyothi S Vutukuri</t>
  </si>
  <si>
    <t xml:space="preserve">   Chaitanya Nudurupati</t>
  </si>
  <si>
    <t>Total Sai Chaitanya Nudurupati  jyothi sri Vutukuri</t>
  </si>
  <si>
    <t>Kranthi Kothamachu</t>
  </si>
  <si>
    <t>Sri Kumar &amp; Usha Rangarajan</t>
  </si>
  <si>
    <t xml:space="preserve">   Usha Srikumar</t>
  </si>
  <si>
    <t>Total Sri Kumar &amp; Usha Rangarajan</t>
  </si>
  <si>
    <t>Ramesh Nagaraj &amp; Anitha Rao</t>
  </si>
  <si>
    <t xml:space="preserve">   Anitha rao &amp; Ramesh Nagaraj</t>
  </si>
  <si>
    <t>Total Ramesh Nagaraj &amp; Anitha Rao</t>
  </si>
  <si>
    <t>Mukund &amp; Virginia Godbole</t>
  </si>
  <si>
    <t>Rakesh Yarlagadda &amp; Satvika Vallabhaneni</t>
  </si>
  <si>
    <t>Venkata Ravi Pra Remella</t>
  </si>
  <si>
    <t>Krishnanand Maillacheruvu</t>
  </si>
  <si>
    <t>Ravi &amp; Mani Errabolu</t>
  </si>
  <si>
    <t>Tamil Association of Peoria</t>
  </si>
  <si>
    <t>Srinivas &amp; Kavya Durshanapalli</t>
  </si>
  <si>
    <t>Sangameshwar &amp; Roopashree Sonth</t>
  </si>
  <si>
    <t>Eswara Venka Asapu</t>
  </si>
  <si>
    <t>Sunil Oberoi</t>
  </si>
  <si>
    <t>Sudhir &amp; Kavitha Reddy Kallu</t>
  </si>
  <si>
    <t>Jyothi &amp; Prasad Parupalli</t>
  </si>
  <si>
    <t>Prasad &amp; Bharati Perini</t>
  </si>
  <si>
    <t xml:space="preserve">   Bharati Perini</t>
  </si>
  <si>
    <t>Total Prasad &amp; Bharati Perini</t>
  </si>
  <si>
    <t>Gopal Gumadavalli</t>
  </si>
  <si>
    <t>Not Specified</t>
  </si>
  <si>
    <t>Siva &amp; Rao Jasti</t>
  </si>
  <si>
    <t>Sudhaker &amp; Kanak Baman</t>
  </si>
  <si>
    <t>Veerendra Vibhu Durgam</t>
  </si>
  <si>
    <t>Siddharth &amp; Shalini Gandhi</t>
  </si>
  <si>
    <t>Srinivas Tummarakota</t>
  </si>
  <si>
    <t>Subhadra Ravi</t>
  </si>
  <si>
    <t>Senthil &amp; Bhuvana Rajagopalan</t>
  </si>
  <si>
    <t xml:space="preserve">   Bhuvana Subramanian</t>
  </si>
  <si>
    <t>Total Senthil &amp; Bhuvana Rajagopalan</t>
  </si>
  <si>
    <t>Vijay &amp; Viji Ramasamy</t>
  </si>
  <si>
    <t>Narayana &amp; Leela Reddy</t>
  </si>
  <si>
    <t>Badriraman Balasubramanian</t>
  </si>
  <si>
    <t xml:space="preserve">   Deepti Vatturi</t>
  </si>
  <si>
    <t>Total Badriraman Balasubramanian</t>
  </si>
  <si>
    <t>Krishna Kanth &amp; Deepthi Konjeti</t>
  </si>
  <si>
    <t>Sudheer &amp; Rajani Sajja</t>
  </si>
  <si>
    <t>SreeHari &amp; Yashaswini Bhattacharya</t>
  </si>
  <si>
    <t>Shrinivas &amp; Roopa Rao Sale</t>
  </si>
  <si>
    <t xml:space="preserve">   Shrinivas Sale</t>
  </si>
  <si>
    <t>Total Shrinivas &amp; Roopa Rao Sale</t>
  </si>
  <si>
    <t>T K  Venkatesh</t>
  </si>
  <si>
    <t xml:space="preserve">   Venkatesh TK &amp; Sreedevi</t>
  </si>
  <si>
    <t>Total T K  Venkatesh</t>
  </si>
  <si>
    <t>Srinivasa Rao &amp; Swapna Kasi</t>
  </si>
  <si>
    <t xml:space="preserve">   Swapna Kasi</t>
  </si>
  <si>
    <t xml:space="preserve">   NV Swapna Kasi</t>
  </si>
  <si>
    <t>Total Srinivasa Rao &amp; Swapna Kasi</t>
  </si>
  <si>
    <t>Shriram A Lokare</t>
  </si>
  <si>
    <t>Ramnath Inc. - Devon Grocery</t>
  </si>
  <si>
    <t>Chidambaram &amp; Meenakshi Singanallur</t>
  </si>
  <si>
    <t>Bala Vinaya  Kesanakurthy</t>
  </si>
  <si>
    <t xml:space="preserve">   Raghuram &amp; Divya Kesanakurti, Gaikwad</t>
  </si>
  <si>
    <t>Total Bala Vinaya  Kesanakurthy</t>
  </si>
  <si>
    <t>Maratha Mandal Peoria</t>
  </si>
  <si>
    <t>Rishi Kothari</t>
  </si>
  <si>
    <t>Om and Anu Sureka</t>
  </si>
  <si>
    <t>Anand &amp; Shylaja Chandrasekhar</t>
  </si>
  <si>
    <t xml:space="preserve">   Shylaja Anand</t>
  </si>
  <si>
    <t>Total Anand &amp; Shylaja Chandrasekhar</t>
  </si>
  <si>
    <t>Sudhindra &amp; Bakul Ayanji</t>
  </si>
  <si>
    <t>Parthasarathy &amp; Geetha Srinivasan</t>
  </si>
  <si>
    <t>Shrinivas &amp; Jyothi Chiliveri</t>
  </si>
  <si>
    <t>Kalikathan &amp; Vijaya Krishnamoorthi</t>
  </si>
  <si>
    <t>Chittaranjan &amp; Archita Reddy</t>
  </si>
  <si>
    <t>Jhansi &amp; Ganga Vallarapu</t>
  </si>
  <si>
    <t>Bimal Sheth</t>
  </si>
  <si>
    <t>Veera Mallu &amp; Prabha Boddu</t>
  </si>
  <si>
    <t>Gokul &amp; Ashwini Hareendran</t>
  </si>
  <si>
    <t>Ravindra &amp; Sarah Kashyap</t>
  </si>
  <si>
    <t>Bhagat Aulakh</t>
  </si>
  <si>
    <t>Vallanore &amp; Rama Suresh</t>
  </si>
  <si>
    <t xml:space="preserve">   Rama Suresh</t>
  </si>
  <si>
    <t>Total Vallanore &amp; Rama Suresh</t>
  </si>
  <si>
    <t>Somasundaram &amp; Geeta Narayanan</t>
  </si>
  <si>
    <t>Gopikrishna Jaina</t>
  </si>
  <si>
    <t>Hanuman Association</t>
  </si>
  <si>
    <t>Sandeep &amp; Pooja Lohia</t>
  </si>
  <si>
    <t>Raman &amp; Parimala Raman</t>
  </si>
  <si>
    <t>Chandra Sekhar &amp; Vani Yedavalli</t>
  </si>
  <si>
    <t>Raj &amp; Viji Nagarajan</t>
  </si>
  <si>
    <t>Badari Narayana &amp; Harini</t>
  </si>
  <si>
    <t>Arun &amp; Santhakumari Velappan</t>
  </si>
  <si>
    <t xml:space="preserve">   Arun Kumar VS</t>
  </si>
  <si>
    <t xml:space="preserve">   V S Arun</t>
  </si>
  <si>
    <t>Total Arun &amp; Santhakumari Velappan</t>
  </si>
  <si>
    <t>Anjana Patel O'Connor</t>
  </si>
  <si>
    <t>Subhash Patel</t>
  </si>
  <si>
    <t>Nimish &amp; Prathima Gandhi</t>
  </si>
  <si>
    <t>Thamizh Association</t>
  </si>
  <si>
    <t>Sri Sravan Kumar Bokka</t>
  </si>
  <si>
    <t xml:space="preserve">   Sri Sravan Bokka</t>
  </si>
  <si>
    <t xml:space="preserve">   sri sravan kumar</t>
  </si>
  <si>
    <t>Total Sri Sravan Kumar Bokka</t>
  </si>
  <si>
    <t>Satanur Prasad &amp; Sunitha Shastry</t>
  </si>
  <si>
    <t>Harsha Lakinepally</t>
  </si>
  <si>
    <t>Kiran Babu Shiva Durga Boddapati</t>
  </si>
  <si>
    <t>Soma &amp; Prabha Shekar</t>
  </si>
  <si>
    <t>Ashok &amp; Anuradha Gokhale</t>
  </si>
  <si>
    <t>Kesava &amp; Vijaya Yenamala</t>
  </si>
  <si>
    <t>Vijaya Tamma &amp; Indira Danturi</t>
  </si>
  <si>
    <t>Gopal &amp; Shashi Swami</t>
  </si>
  <si>
    <t>Basava  &amp; Manjula Raju</t>
  </si>
  <si>
    <t>Ashwin &amp; Trupti Hattiangadi</t>
  </si>
  <si>
    <t>Harshavardhana &amp; Archana Suresh</t>
  </si>
  <si>
    <t>Sridhar &amp; Gouri Kota</t>
  </si>
  <si>
    <t xml:space="preserve">   Sridhar Kota</t>
  </si>
  <si>
    <t>Total Sridhar &amp; Gouri Kota</t>
  </si>
  <si>
    <t>Anil Kumar Reddy Reddivari</t>
  </si>
  <si>
    <t>Ramaprasad Konanur</t>
  </si>
  <si>
    <t>Surjit S Nijher</t>
  </si>
  <si>
    <t>Amit &amp; Hiral Trivedi</t>
  </si>
  <si>
    <t>Hemanth &amp; Punam Shukla</t>
  </si>
  <si>
    <t>Hrishikesh  &amp; Monaben Thaker</t>
  </si>
  <si>
    <t>Bheeshma &amp; Meena Thota</t>
  </si>
  <si>
    <t>Harish Kumar Satavalli</t>
  </si>
  <si>
    <t xml:space="preserve">   Harish Sastri</t>
  </si>
  <si>
    <t>Total Harish Kumar Satavalli</t>
  </si>
  <si>
    <t>Lavanya Thatipelly</t>
  </si>
  <si>
    <t>Jitendra &amp; Daksha Shah</t>
  </si>
  <si>
    <t>Chaitanya Katari</t>
  </si>
  <si>
    <t>Bhageerath K Aiyer</t>
  </si>
  <si>
    <t>Srinivas Chikkala</t>
  </si>
  <si>
    <t>Manoj &amp; Garima Baweja</t>
  </si>
  <si>
    <t xml:space="preserve">   Garima Juneja</t>
  </si>
  <si>
    <t>Total Manoj &amp; Garima Baweja</t>
  </si>
  <si>
    <t>Prashanth &amp; Manu Hanumanthasa</t>
  </si>
  <si>
    <t xml:space="preserve">   Manorama Kalburgi</t>
  </si>
  <si>
    <t>Total Prashanth &amp; Manu Hanumanthasa</t>
  </si>
  <si>
    <t>Padmesh Venkitasubramanian</t>
  </si>
  <si>
    <t>Nanda Kishore &amp; Sudha Sukhavasi</t>
  </si>
  <si>
    <t>Pavan Konnepati</t>
  </si>
  <si>
    <t>Krishnamohan &amp; Sujatha Seshadri</t>
  </si>
  <si>
    <t xml:space="preserve">   seshadri krishnamohan</t>
  </si>
  <si>
    <t>Total Krishnamohan &amp; Sujatha Seshadri</t>
  </si>
  <si>
    <t>Shyam &amp; Kiran Bhandari</t>
  </si>
  <si>
    <t>Sridhar Gurramkonda</t>
  </si>
  <si>
    <t>Ravi &amp; Dhana Bellamkonda</t>
  </si>
  <si>
    <t>Nagaraju Perumalla</t>
  </si>
  <si>
    <t xml:space="preserve">   Swapna Simhadri</t>
  </si>
  <si>
    <t>Total Nagaraju Perumalla</t>
  </si>
  <si>
    <t>Satish &amp; Anita Yadav</t>
  </si>
  <si>
    <t>Raghu Sankarayogi</t>
  </si>
  <si>
    <t>Rajesh &amp; Neelima Kandhukuri</t>
  </si>
  <si>
    <t>Manmohan &amp; Padmini Sahoo</t>
  </si>
  <si>
    <t>Sambasivan &amp; Uma Subramanian</t>
  </si>
  <si>
    <t>HSS</t>
  </si>
  <si>
    <t>Bitthal &amp; Meena Gujrati</t>
  </si>
  <si>
    <t>Hindu Temple of Bloomington-Normal</t>
  </si>
  <si>
    <t>Shantha &amp; Sucheta Murthy</t>
  </si>
  <si>
    <t xml:space="preserve">   Murthy Dental Clinic PC</t>
  </si>
  <si>
    <t xml:space="preserve">   Sucheta Murthy</t>
  </si>
  <si>
    <t>Total Shantha &amp; Sucheta Murthy</t>
  </si>
  <si>
    <t>Praful &amp; Pradnya Vakil</t>
  </si>
  <si>
    <t>Subbiah &amp; Jeya Yegappan</t>
  </si>
  <si>
    <t>Subramanyam &amp; Lakshmi Chalamkuri</t>
  </si>
  <si>
    <t>Ruchi Majety</t>
  </si>
  <si>
    <t>Sripada &amp; Soumya Kuber</t>
  </si>
  <si>
    <t>Vijay &amp; Rani Puri</t>
  </si>
  <si>
    <t>Venkata Ramesh Dasari</t>
  </si>
  <si>
    <t>Amarnath &amp; Sravanthi Nelli</t>
  </si>
  <si>
    <t>Sridhar Reddy &amp; Prabha Aireddy</t>
  </si>
  <si>
    <t>Kathiresh Ganeshan &amp; Padmani Annamalai</t>
  </si>
  <si>
    <t xml:space="preserve">   Kathiresh Kumar Ganesan</t>
  </si>
  <si>
    <t>Total Kathiresh Ganeshan &amp; Padmani Annamalai</t>
  </si>
  <si>
    <t>Prashant Dave</t>
  </si>
  <si>
    <t>Praveen &amp; Ranjani Rao</t>
  </si>
  <si>
    <t>Mehar Prakash Gourishetty</t>
  </si>
  <si>
    <t>Nagendra Dittakavi &amp; Madhuri Sivalenka</t>
  </si>
  <si>
    <t>Raghuram &amp; Katyayani Medum</t>
  </si>
  <si>
    <t xml:space="preserve">   raghuram medum</t>
  </si>
  <si>
    <t>Total Raghuram &amp; Katyayani Medum</t>
  </si>
  <si>
    <t>Mahasukh &amp; Mira Shah</t>
  </si>
  <si>
    <t>Nitesh Yalavarthi</t>
  </si>
  <si>
    <t>Adi Puligandla</t>
  </si>
  <si>
    <t xml:space="preserve">   Adi Narayana &amp; Sri Lakshmi Puligandla</t>
  </si>
  <si>
    <t>Total Adi Puligandla</t>
  </si>
  <si>
    <t>Suryanarayana &amp; Lalitha Saraswathula</t>
  </si>
  <si>
    <t>Aruna Setty</t>
  </si>
  <si>
    <t>Pravin &amp; Snehal Sondkar</t>
  </si>
  <si>
    <t>Peoria Area Telugu Association</t>
  </si>
  <si>
    <t>Sandeep Mylavarapu</t>
  </si>
  <si>
    <t>Srinivas Manika</t>
  </si>
  <si>
    <t>Yaswanth Kumar &amp; Padmavathi Madalam</t>
  </si>
  <si>
    <t>Ramakrishna Manda</t>
  </si>
  <si>
    <t xml:space="preserve">   Ramakrishn Manda</t>
  </si>
  <si>
    <t xml:space="preserve">   Ram Manda</t>
  </si>
  <si>
    <t>Total Ramakrishna Manda</t>
  </si>
  <si>
    <t>Sai Raghavendra Poosa</t>
  </si>
  <si>
    <t>Anjan Kumar Talasila</t>
  </si>
  <si>
    <t>Subhash &amp; Praveena Mummadisetty</t>
  </si>
  <si>
    <t>Srinivasu &amp; Deepa Vinnakota</t>
  </si>
  <si>
    <t>Balraj Rajamanickam &amp; Saranya Palanisamy</t>
  </si>
  <si>
    <t>Lakshmanan Meyyappan</t>
  </si>
  <si>
    <t>Varakala &amp; Sravanthi Reddy</t>
  </si>
  <si>
    <t xml:space="preserve">   Sravanthi Dandem</t>
  </si>
  <si>
    <t>Total Varakala &amp; Sravanthi Reddy</t>
  </si>
  <si>
    <t>Chandrasekhar &amp; Naga Sarmilla Sarva</t>
  </si>
  <si>
    <t>Prasanna &amp; Lavanya Jeer</t>
  </si>
  <si>
    <t>Latha Ghante &amp; Ashok Bellur</t>
  </si>
  <si>
    <t>Sivaram &amp; Deepika Gadepalli</t>
  </si>
  <si>
    <t>Ram Nagarajan</t>
  </si>
  <si>
    <t>GiriRaj &amp; Padma Gupta</t>
  </si>
  <si>
    <t>Pavan &amp; Sudha Chebolu</t>
  </si>
  <si>
    <t xml:space="preserve">   Pavan Chebolu</t>
  </si>
  <si>
    <t>Total Pavan &amp; Sudha Chebolu</t>
  </si>
  <si>
    <t>Ramoji Rao Ravuri</t>
  </si>
  <si>
    <t>Praveen &amp; Prathyusha Jonnavittula</t>
  </si>
  <si>
    <t xml:space="preserve">   Bala P Jonnavittula</t>
  </si>
  <si>
    <t>Total Praveen &amp; Prathyusha Jonnavittula</t>
  </si>
  <si>
    <t>Rama Krishna Nallamalli</t>
  </si>
  <si>
    <t xml:space="preserve">   Ramakrishna Nallamalli</t>
  </si>
  <si>
    <t>Total Rama Krishna Nallamalli</t>
  </si>
  <si>
    <t>Maithili Sharan Peetani</t>
  </si>
  <si>
    <t>Anand &amp; Shuba Krishnaswamy</t>
  </si>
  <si>
    <t xml:space="preserve">   Shuba Ramaswami</t>
  </si>
  <si>
    <t>Total Anand &amp; Shuba Krishnaswamy</t>
  </si>
  <si>
    <t>Aneesh &amp; Garima Neekhra</t>
  </si>
  <si>
    <t>Vijaya K Dara</t>
  </si>
  <si>
    <t xml:space="preserve">   vijaya dara</t>
  </si>
  <si>
    <t>Total Vijaya K Dara</t>
  </si>
  <si>
    <t>Subramanyam &amp; Kamala Chittivelu</t>
  </si>
  <si>
    <t>Appana Pediredla</t>
  </si>
  <si>
    <t>Jitendra Patel</t>
  </si>
  <si>
    <t>Central Illinois Telugu Association</t>
  </si>
  <si>
    <t>Sunil Kankati</t>
  </si>
  <si>
    <t>Vamsi &amp; Madhuri Pegatraju</t>
  </si>
  <si>
    <t xml:space="preserve">   vamsi pegatraju</t>
  </si>
  <si>
    <t>Total Vamsi &amp; Madhuri Pegatraju</t>
  </si>
  <si>
    <t>Sreenath &amp; Sumani Kankanala</t>
  </si>
  <si>
    <t>Mann Patidar</t>
  </si>
  <si>
    <t>Dhananjay Rao-Hejamadi</t>
  </si>
  <si>
    <t>Neelima &amp; Jagath Jonnalagedda</t>
  </si>
  <si>
    <t>Vijayendra Bidrahalli</t>
  </si>
  <si>
    <t>Raju Nalla</t>
  </si>
  <si>
    <t>Venkateswarlu &amp; Sindhuri Kondur</t>
  </si>
  <si>
    <t>Nagaraju Usha Sreeramulu</t>
  </si>
  <si>
    <t>Sai Kiran Nimmagadda</t>
  </si>
  <si>
    <t>Krishna Chinta</t>
  </si>
  <si>
    <t xml:space="preserve">   Pallavi Murari</t>
  </si>
  <si>
    <t>Total Krishna Chinta</t>
  </si>
  <si>
    <t>Shashank &amp; Karuna Chalke</t>
  </si>
  <si>
    <t>Rengaa Venkataraman</t>
  </si>
  <si>
    <t>Rajendhar Uddavolu</t>
  </si>
  <si>
    <t xml:space="preserve">   Rajindhar Uddavolu</t>
  </si>
  <si>
    <t>Total Rajendhar Uddavolu</t>
  </si>
  <si>
    <t>Amit Sinha</t>
  </si>
  <si>
    <t>Bharat Reddy Jutur</t>
  </si>
  <si>
    <t xml:space="preserve">   Navya Koka</t>
  </si>
  <si>
    <t>Total Bharat Reddy Jutur</t>
  </si>
  <si>
    <t>Shashank &amp; Shailaja Mupparapu</t>
  </si>
  <si>
    <t>Sridhar Deivasigamani &amp; Pritika Chowdhry</t>
  </si>
  <si>
    <t>Parthasaraty &amp; Latha Iyengar</t>
  </si>
  <si>
    <t>Subbarao Suryavenkat</t>
  </si>
  <si>
    <t>Siddarth Desikan</t>
  </si>
  <si>
    <t>Ajay &amp; Nilakshi Warhekar</t>
  </si>
  <si>
    <t>Rajkumar Thirupparkadal</t>
  </si>
  <si>
    <t>Prasad &amp; Deepali Deshpande</t>
  </si>
  <si>
    <t>Thandava Sushma Edara</t>
  </si>
  <si>
    <t>Prasad &amp; Padmaja Pinna</t>
  </si>
  <si>
    <t>Prabhat &amp; Shiva Mittal</t>
  </si>
  <si>
    <t>Sudhakar  &amp; Poornima Kuppuraju</t>
  </si>
  <si>
    <t xml:space="preserve">   Shreyas &amp; Poornima Sudhakar</t>
  </si>
  <si>
    <t>Total Sudhakar  &amp; Poornima Kuppuraju</t>
  </si>
  <si>
    <t>Prashanthi &amp; Gayam Reddy</t>
  </si>
  <si>
    <t>Santhosh Vamaraju</t>
  </si>
  <si>
    <t xml:space="preserve">   Anjane vamaraju</t>
  </si>
  <si>
    <t>Total Santhosh Vamaraju</t>
  </si>
  <si>
    <t>Ganesh Kumar Lakshminarayan</t>
  </si>
  <si>
    <t>Venkatesh Anandasayanam</t>
  </si>
  <si>
    <t>Lokesh Babu Vankayala</t>
  </si>
  <si>
    <t>Hari Krishna Konda</t>
  </si>
  <si>
    <t xml:space="preserve">   Hari konda</t>
  </si>
  <si>
    <t xml:space="preserve">   Harikrishnareddy Konda</t>
  </si>
  <si>
    <t>Total Hari Krishna Konda</t>
  </si>
  <si>
    <t>Rajnikanth Ravikumar</t>
  </si>
  <si>
    <t>Prakash &amp; Sulagna Chivukula</t>
  </si>
  <si>
    <t xml:space="preserve">   Sulagna Chivukula</t>
  </si>
  <si>
    <t>Total Prakash &amp; Sulagna Chivukula</t>
  </si>
  <si>
    <t>Kalyan Vedantam</t>
  </si>
  <si>
    <t>Prasad &amp; Dhanalaxmi Yellanki</t>
  </si>
  <si>
    <t xml:space="preserve">   Dhanalakshmi Yellanki</t>
  </si>
  <si>
    <t>Total Prasad &amp; Dhanalaxmi Yellanki</t>
  </si>
  <si>
    <t>Roopa Foulger</t>
  </si>
  <si>
    <t>Raviprasad &amp; Jhansi Nallamothu</t>
  </si>
  <si>
    <t>Vikas &amp; Nisha Rometra</t>
  </si>
  <si>
    <t>Mahesh Kumar Koyyada</t>
  </si>
  <si>
    <t>Ravi Ambikapathy</t>
  </si>
  <si>
    <t>Navin Gupta</t>
  </si>
  <si>
    <t>Sriram Srinivasan</t>
  </si>
  <si>
    <t>Suneel &amp; Padma Chandrashekaraiah</t>
  </si>
  <si>
    <t>Ragavender &amp; Ashwini Mailwar</t>
  </si>
  <si>
    <t>Vikas &amp; Jyoti Paul</t>
  </si>
  <si>
    <t>Nageswar Kapa</t>
  </si>
  <si>
    <t>Deepak K Gaddipati</t>
  </si>
  <si>
    <t>Girish and Smita Gadgil</t>
  </si>
  <si>
    <t xml:space="preserve">   Smita Gadgil</t>
  </si>
  <si>
    <t>Total Girish and Smita Gadgil</t>
  </si>
  <si>
    <t>Krupa Jani Patel</t>
  </si>
  <si>
    <t>Arun Aakaluashok</t>
  </si>
  <si>
    <t>Sivaramakrishna &amp; Bhargavi Chitrapu</t>
  </si>
  <si>
    <t>Nagesh Kumar Dogiparthi</t>
  </si>
  <si>
    <t>Madhavan &amp; Revathy Narayanan</t>
  </si>
  <si>
    <t>Bhava Sagar Peyyalamitta</t>
  </si>
  <si>
    <t>Raj Chakravarthy</t>
  </si>
  <si>
    <t>Gajanan &amp; Mallika Dhapodkar</t>
  </si>
  <si>
    <t>Saigautam Jandyala</t>
  </si>
  <si>
    <t>Dhanunjaya &amp; Vijaya, Chittineni</t>
  </si>
  <si>
    <t>Sridhar &amp; Reshma Janumpally</t>
  </si>
  <si>
    <t>Ganesh &amp; Smita Kamath</t>
  </si>
  <si>
    <t xml:space="preserve">   Ganesh Kamath</t>
  </si>
  <si>
    <t>Total Ganesh &amp; Smita Kamath</t>
  </si>
  <si>
    <t>Satish Amarthaluri</t>
  </si>
  <si>
    <t xml:space="preserve">   Sreedevi Macherla</t>
  </si>
  <si>
    <t>Total Satish Amarthaluri</t>
  </si>
  <si>
    <t>Sushma &amp; Rajdeep Pradhan</t>
  </si>
  <si>
    <t>IDOT</t>
  </si>
  <si>
    <t>Rohit Reddy Billa</t>
  </si>
  <si>
    <t>Anupama Uddavolu</t>
  </si>
  <si>
    <t>Krishna R Bedadala</t>
  </si>
  <si>
    <t xml:space="preserve">   krishna bedadala</t>
  </si>
  <si>
    <t>Total Krishna R Bedadala</t>
  </si>
  <si>
    <t>Sandeep &amp; Madhuri Bajaj</t>
  </si>
  <si>
    <t>Srinivas Kumar &amp; Surekha Parna</t>
  </si>
  <si>
    <t xml:space="preserve">   Sreenivas Parna</t>
  </si>
  <si>
    <t>Total Srinivas Kumar &amp; Surekha Parna</t>
  </si>
  <si>
    <t>Rajesh Sundaran</t>
  </si>
  <si>
    <t>Sudhakara &amp; Jayalakshmi Gopireddy</t>
  </si>
  <si>
    <t>Srinivasa &amp; Vasavi Vallarapu</t>
  </si>
  <si>
    <t>Thiagarajan Palaniswamy</t>
  </si>
  <si>
    <t>Venkedesh Raju &amp; Shoba Theivanayagam</t>
  </si>
  <si>
    <t>Savitha &amp; Charen Reddy</t>
  </si>
  <si>
    <t>Vamsi &amp; Anita Doddakula</t>
  </si>
  <si>
    <t>Suraaj Bhatia</t>
  </si>
  <si>
    <t>Vasanthakumar Ganesan</t>
  </si>
  <si>
    <t xml:space="preserve">   Vasanth Ganesan</t>
  </si>
  <si>
    <t>Total Vasanthakumar Ganesan</t>
  </si>
  <si>
    <t>Srinivas &amp; Sridevi Pendli</t>
  </si>
  <si>
    <t xml:space="preserve">   srinivas reddy pendli</t>
  </si>
  <si>
    <t>Total Srinivas &amp; Sridevi Pendli</t>
  </si>
  <si>
    <t>Ashok Devarapally</t>
  </si>
  <si>
    <t xml:space="preserve">   Siva Food Services LLC</t>
  </si>
  <si>
    <t>Total Ashok Devarapally</t>
  </si>
  <si>
    <t>Ramesh Babu Nalagarla</t>
  </si>
  <si>
    <t>Kranti Nellutla</t>
  </si>
  <si>
    <t>Srikanth Sree Muktevi</t>
  </si>
  <si>
    <t>Srinivas Mutchyala</t>
  </si>
  <si>
    <t>Srivatsa Tuppal</t>
  </si>
  <si>
    <t>Vamsi Krishna Chennamsetty</t>
  </si>
  <si>
    <t>Murali Ganta</t>
  </si>
  <si>
    <t>Rathnakar &amp; Shailaja Chandupatla</t>
  </si>
  <si>
    <t>Purnachander Nalla</t>
  </si>
  <si>
    <t>Karthikeyan Ramalingam</t>
  </si>
  <si>
    <t>the jain society of metropolitan chicago</t>
  </si>
  <si>
    <t>Danny Sudhanshu &amp; Shweta Pandhare</t>
  </si>
  <si>
    <t>Vinod Polina</t>
  </si>
  <si>
    <t>Brahmaji R Kadium</t>
  </si>
  <si>
    <t>Naveen Atmuri</t>
  </si>
  <si>
    <t>Shailesh Babu Ramineni</t>
  </si>
  <si>
    <t>Aparajitha</t>
  </si>
  <si>
    <t>Abhijit &amp; Megha Patkar</t>
  </si>
  <si>
    <t>Kishore Karamchandani</t>
  </si>
  <si>
    <t>Satish &amp; Sirisha Remala</t>
  </si>
  <si>
    <t>Sethuraman Meiyappan</t>
  </si>
  <si>
    <t>Rakesh Vundru</t>
  </si>
  <si>
    <t>Madhusudhan Reddy Kallam</t>
  </si>
  <si>
    <t>SaiSudha Anandam</t>
  </si>
  <si>
    <t>Lalitha S Rambhala</t>
  </si>
  <si>
    <t>Narendra Hiredesai</t>
  </si>
  <si>
    <t>Virender Kumar</t>
  </si>
  <si>
    <t>Janardhan Kadiyam</t>
  </si>
  <si>
    <t>Anupama maganti</t>
  </si>
  <si>
    <t>Harini S. Naidu &amp; Vinod Raman</t>
  </si>
  <si>
    <t>Paul &amp; Ipsha Chakraborty</t>
  </si>
  <si>
    <t>Ajay &amp; Anitha Kulkarni</t>
  </si>
  <si>
    <t>Sravan Kiran Kumar &amp; Harika Karri</t>
  </si>
  <si>
    <t xml:space="preserve">   Sravan Karri</t>
  </si>
  <si>
    <t>Total Sravan Kiran Kumar &amp; Harika Karri</t>
  </si>
  <si>
    <t>Balasubramanyam Appala</t>
  </si>
  <si>
    <t>Shilpa Boppana</t>
  </si>
  <si>
    <t>Dr Ravichandra Juluri</t>
  </si>
  <si>
    <t xml:space="preserve">   Ravichandra Juluri</t>
  </si>
  <si>
    <t>Total Dr Ravichandra Juluri</t>
  </si>
  <si>
    <t>Kanthikiran Sastry</t>
  </si>
  <si>
    <t>Sasidhar Rayasam</t>
  </si>
  <si>
    <t>Sravan &amp; Padmaja Vanamala</t>
  </si>
  <si>
    <t>Vijay K Sangram</t>
  </si>
  <si>
    <t xml:space="preserve">   Vijay Sangram</t>
  </si>
  <si>
    <t>Total Vijay K Sangram</t>
  </si>
  <si>
    <t>Chaitanya Nallamothu</t>
  </si>
  <si>
    <t>Sreekanta Raju Nannapuraju</t>
  </si>
  <si>
    <t>Velayutham &amp; Chitra Subramaniyan</t>
  </si>
  <si>
    <t>Satya Dinakar Vyseetty</t>
  </si>
  <si>
    <t>Parth &amp; Jalpa Mehta</t>
  </si>
  <si>
    <t>Sanjay &amp; Pallavi Kumar</t>
  </si>
  <si>
    <t>Jayalakshmi Ramanuja</t>
  </si>
  <si>
    <t>Kalika Sarma &amp; Nandini Goswami</t>
  </si>
  <si>
    <t>Pushpalatha Paladugu</t>
  </si>
  <si>
    <t>Parag &amp; Gaura Mehresh</t>
  </si>
  <si>
    <t>Andrew B Vanderwulp</t>
  </si>
  <si>
    <t>KB &amp; Chandra Dheerendra</t>
  </si>
  <si>
    <t>Vikram &amp; Namratha Padmanabha</t>
  </si>
  <si>
    <t>Nipun Choudhary</t>
  </si>
  <si>
    <t>Jiddvish &amp; Shreya Rawal</t>
  </si>
  <si>
    <t xml:space="preserve">   rawal jiddvish</t>
  </si>
  <si>
    <t xml:space="preserve">   Jidvish rawal</t>
  </si>
  <si>
    <t>Total Jiddvish &amp; Shreya Rawal</t>
  </si>
  <si>
    <t>Laxmareddy &amp; Deepa Benjaram</t>
  </si>
  <si>
    <t>Balamuralirishna &amp; Sujatha Vinukonda</t>
  </si>
  <si>
    <t>Sridhar &amp; Lakshmi Ramaswamy</t>
  </si>
  <si>
    <t>Rajagopal &amp; Priya Rengarajan</t>
  </si>
  <si>
    <t>Nagesh Parasa</t>
  </si>
  <si>
    <t>Bhavana &amp; Suren Prasad Kandikattu</t>
  </si>
  <si>
    <t>Nagaraju &amp; Srivani Manchikanti</t>
  </si>
  <si>
    <t>Karthikkumar Ramasamy</t>
  </si>
  <si>
    <t>Kirti Tamhane</t>
  </si>
  <si>
    <t>Nagesh Jasti</t>
  </si>
  <si>
    <t>Nandakumar Srinivasan</t>
  </si>
  <si>
    <t>Vinod &amp; Padmalatha Nagulapalli</t>
  </si>
  <si>
    <t>Vikas Kataria</t>
  </si>
  <si>
    <t>Govindaraman &amp; Sowmya Krishnan</t>
  </si>
  <si>
    <t>Raju &amp; Jessy Shanmugam</t>
  </si>
  <si>
    <t>Umakanth Sakaray</t>
  </si>
  <si>
    <t>Anjani Prathap</t>
  </si>
  <si>
    <t>K B Dhreendra</t>
  </si>
  <si>
    <t>Ramachandran Lakshmanan</t>
  </si>
  <si>
    <t>S. Balan</t>
  </si>
  <si>
    <t>Sherwin Patidar</t>
  </si>
  <si>
    <t>Vandana &amp; Jai Kumar</t>
  </si>
  <si>
    <t>Kala Balaji</t>
  </si>
  <si>
    <t>Sant Bhav Inc</t>
  </si>
  <si>
    <t>Vinay Chandrashekaraiah</t>
  </si>
  <si>
    <t xml:space="preserve">   Mouna Ningaiah</t>
  </si>
  <si>
    <t>Total Vinay Chandrashekaraiah</t>
  </si>
  <si>
    <t>Rambabu Sakhamudi</t>
  </si>
  <si>
    <t>Sivanaga &amp; Praveena Nalamsatyavara</t>
  </si>
  <si>
    <t>Tamilselvi Kumar</t>
  </si>
  <si>
    <t>Raghu Raman &amp; Kamala Priya Nanduri</t>
  </si>
  <si>
    <t xml:space="preserve">   KamalaPriya Atmakuri</t>
  </si>
  <si>
    <t>Total Raghu Raman &amp; Kamala Priya Nanduri</t>
  </si>
  <si>
    <t>Kalyana Vutukuri</t>
  </si>
  <si>
    <t>Krishna Thopalli</t>
  </si>
  <si>
    <t xml:space="preserve">   thopalli krishnakanth</t>
  </si>
  <si>
    <t>Total Krishna Thopalli</t>
  </si>
  <si>
    <t>Bharat Meduru</t>
  </si>
  <si>
    <t>Udit Dave</t>
  </si>
  <si>
    <t>Prashant Revankar</t>
  </si>
  <si>
    <t>Srikar and Tripura Ravinutula</t>
  </si>
  <si>
    <t>Vijay &amp; Padmavati Achanta</t>
  </si>
  <si>
    <t xml:space="preserve">   Padma Achanta</t>
  </si>
  <si>
    <t>Total Vijay &amp; Padmavati Achanta</t>
  </si>
  <si>
    <t>Kamal Kishore</t>
  </si>
  <si>
    <t>Sanketh Kantukuchu</t>
  </si>
  <si>
    <t>Dinesh &amp; Lavanya Subramanian Velayudham</t>
  </si>
  <si>
    <t>Subrat Kamat</t>
  </si>
  <si>
    <t>Koteswara &amp; Lakshmi Narla</t>
  </si>
  <si>
    <t>Samir &amp; Purnima Banerji</t>
  </si>
  <si>
    <t>Harish Satavalli</t>
  </si>
  <si>
    <t>Nikhil &amp; Reshma Lulla</t>
  </si>
  <si>
    <t xml:space="preserve">   Nikhil Lulla</t>
  </si>
  <si>
    <t>Total Nikhil &amp; Reshma Lulla</t>
  </si>
  <si>
    <t>Srikanth Gadeela</t>
  </si>
  <si>
    <t>Gaurav &amp; Rachna Dhuppad</t>
  </si>
  <si>
    <t>Chiranjeevi Moganti</t>
  </si>
  <si>
    <t>Prachi Agarwal &amp; Ashit Vaish</t>
  </si>
  <si>
    <t xml:space="preserve">   Ashit and Prachi Vaish</t>
  </si>
  <si>
    <t>Total Prachi Agarwal &amp; Ashit Vaish</t>
  </si>
  <si>
    <t>Deeraj Chennadi</t>
  </si>
  <si>
    <t>Kishore &amp; Soumya Amaravadi</t>
  </si>
  <si>
    <t>Meera Rajkumar</t>
  </si>
  <si>
    <t>Sujata Panigrahi</t>
  </si>
  <si>
    <t>Vamsi &amp; Sindhusha Gandham</t>
  </si>
  <si>
    <t>Rammohan &amp; Shalini Sankar</t>
  </si>
  <si>
    <t>Sandeep &amp; Pooja Salvi</t>
  </si>
  <si>
    <t>Mahendra Pulakam</t>
  </si>
  <si>
    <t>Nishith &amp; Krupal Sanghvi</t>
  </si>
  <si>
    <t>Subba Gundala</t>
  </si>
  <si>
    <t xml:space="preserve">   Subbareddy Gundala</t>
  </si>
  <si>
    <t xml:space="preserve">   Nagamani Pallaka</t>
  </si>
  <si>
    <t>Total Subba Gundala</t>
  </si>
  <si>
    <t>Leelamahesh Gudimella</t>
  </si>
  <si>
    <t>Sambasivarao Gurijala</t>
  </si>
  <si>
    <t>Rajiv &amp; Teja Nanjundareddy</t>
  </si>
  <si>
    <t>Srinivas &amp; Lakshmi Chidambaram</t>
  </si>
  <si>
    <t>Venkata Potturi &amp; Sri Lalitha Yelamanchili</t>
  </si>
  <si>
    <t>Narendra Balakrishnan</t>
  </si>
  <si>
    <t>Thilak Muthuraj</t>
  </si>
  <si>
    <t>Anil Kumar Gogineni</t>
  </si>
  <si>
    <t>Vamsi Krishna Duvvuri</t>
  </si>
  <si>
    <t>Venkata N Adavikolanu</t>
  </si>
  <si>
    <t>Bhramara Tallapragada &amp; Shyam Chunduri</t>
  </si>
  <si>
    <t xml:space="preserve">   Shyam &amp; Brhamaramba Chunduri</t>
  </si>
  <si>
    <t>Total Bhramara Tallapragada &amp; Shyam Chunduri</t>
  </si>
  <si>
    <t>Srisiva Suresh Aluru</t>
  </si>
  <si>
    <t>Mallikarjun Garipally</t>
  </si>
  <si>
    <t>Saloni &amp; Saheli Sheth</t>
  </si>
  <si>
    <t xml:space="preserve">   Pooja sheth</t>
  </si>
  <si>
    <t>Total Saloni &amp; Saheli Sheth</t>
  </si>
  <si>
    <t>Venkata Raghava Tatikonda</t>
  </si>
  <si>
    <t>Prasanna Ballal</t>
  </si>
  <si>
    <t>Sudheer Paladugu</t>
  </si>
  <si>
    <t>Sampathkumar Bhattacharya</t>
  </si>
  <si>
    <t>Anand Penumudy</t>
  </si>
  <si>
    <t>Bhaskar Vadakattu</t>
  </si>
  <si>
    <t>Satya Ram Namboori</t>
  </si>
  <si>
    <t>Raju V Kamal</t>
  </si>
  <si>
    <t>Srinivas Paidipally</t>
  </si>
  <si>
    <t>Deenbandhu Prasad &amp; Pallavi Gupta</t>
  </si>
  <si>
    <t xml:space="preserve">   Deenbandhu Prasad</t>
  </si>
  <si>
    <t>Total Deenbandhu Prasad &amp; Pallavi Gupta</t>
  </si>
  <si>
    <t>Bhaskar &amp; Padmalaya Kallepalli</t>
  </si>
  <si>
    <t>Rajesh &amp; Parul Mishra</t>
  </si>
  <si>
    <t>Venkatesh &amp; Padmaja Melkote</t>
  </si>
  <si>
    <t>Umashankar Krishnappa</t>
  </si>
  <si>
    <t>Dronacharya Lamichhane</t>
  </si>
  <si>
    <t>Venkatesan Samynathan</t>
  </si>
  <si>
    <t>Anup R Venadan</t>
  </si>
  <si>
    <t>Jayaraj &amp; Sushanta Salimath</t>
  </si>
  <si>
    <t>Ramakrishna Venkateswaran</t>
  </si>
  <si>
    <t>Dilip &amp; Kumari Vutukuru</t>
  </si>
  <si>
    <t>Sri Charan Kaza</t>
  </si>
  <si>
    <t>Meghna Khatri</t>
  </si>
  <si>
    <t>Bhushan Gavaskar</t>
  </si>
  <si>
    <t>Ekanka &amp; Pooja Gupta Mukhopadhyay</t>
  </si>
  <si>
    <t>Ramesh Krishnasamy</t>
  </si>
  <si>
    <t>Srinivasa Venigalla</t>
  </si>
  <si>
    <t>Narasimha Rao &amp; Latha Korrapati</t>
  </si>
  <si>
    <t>Arjun &amp; Sridevi Dendukuri</t>
  </si>
  <si>
    <t>Mahendra &amp; Kirti Kodilkar</t>
  </si>
  <si>
    <t>Ramesh Burlagadda</t>
  </si>
  <si>
    <t>Sairam Thiagarajan</t>
  </si>
  <si>
    <t>Preetham Kommula</t>
  </si>
  <si>
    <t>Abhinav Venkat &amp; Akhila Vedam Chander</t>
  </si>
  <si>
    <t>Nikhil &amp; Swetha Kalva</t>
  </si>
  <si>
    <t>Sreerama Harimanogna</t>
  </si>
  <si>
    <t>Santosh Ramachandran</t>
  </si>
  <si>
    <t>Sujith Kothuru</t>
  </si>
  <si>
    <t>Gautam Kakani</t>
  </si>
  <si>
    <t>Harish Thota</t>
  </si>
  <si>
    <t>Srikanth Katakam</t>
  </si>
  <si>
    <t>Lakshmi Subbaratnam</t>
  </si>
  <si>
    <t>Gopi &amp; Swapna Kancherla</t>
  </si>
  <si>
    <t>Srinivasa &amp; Sireesha Amara</t>
  </si>
  <si>
    <t>Team Challengers</t>
  </si>
  <si>
    <t>Prashant Das</t>
  </si>
  <si>
    <t>Mahender Kumar</t>
  </si>
  <si>
    <t>Muralikrishna Guruju</t>
  </si>
  <si>
    <t>Karteek &amp; Anjana Mangalapalli</t>
  </si>
  <si>
    <t>Bharathi Anand K B Venkitaraman</t>
  </si>
  <si>
    <t>Aswini Das</t>
  </si>
  <si>
    <t>Krishna Kumar &amp; Swetha Veeravalli</t>
  </si>
  <si>
    <t>Krishnan Rangaswamy</t>
  </si>
  <si>
    <t>Vamsi Golla</t>
  </si>
  <si>
    <t>Vinay Kumar Danda</t>
  </si>
  <si>
    <t xml:space="preserve">   Vinay Danda</t>
  </si>
  <si>
    <t>Total Vinay Kumar Danda</t>
  </si>
  <si>
    <t>Srikiran Gundavarapu</t>
  </si>
  <si>
    <t>Piyush Rawal</t>
  </si>
  <si>
    <t>Ganesh Venkataraman</t>
  </si>
  <si>
    <t>Janardhan Palavarapu</t>
  </si>
  <si>
    <t>Yasaswini Annem</t>
  </si>
  <si>
    <t>Harikrishna Didigam</t>
  </si>
  <si>
    <t>Srinivasan Kannan</t>
  </si>
  <si>
    <t xml:space="preserve">   kannan srinivasan</t>
  </si>
  <si>
    <t>Total Srinivasan Kannan</t>
  </si>
  <si>
    <t>Sivarama Panguluri</t>
  </si>
  <si>
    <t>Kirit &amp; Vaishali Suthar</t>
  </si>
  <si>
    <t>Srinivas &amp; Smitha Puli</t>
  </si>
  <si>
    <t>Prasad &amp; Chetana Joshi</t>
  </si>
  <si>
    <t>Bhaskar &amp; Himabindu Nagaranthal</t>
  </si>
  <si>
    <t>Kunal Malhotra</t>
  </si>
  <si>
    <t>Madan &amp; Madhu Gupta</t>
  </si>
  <si>
    <t>Usha Priyadarshini Bokka</t>
  </si>
  <si>
    <t xml:space="preserve">   Usha Priyadarshini</t>
  </si>
  <si>
    <t xml:space="preserve">   Usha Bokka</t>
  </si>
  <si>
    <t>Total Usha Priyadarshini Bokka</t>
  </si>
  <si>
    <t>Amarnath R &amp; Shilpa Doma</t>
  </si>
  <si>
    <t>Kshitij &amp; Binal Shah</t>
  </si>
  <si>
    <t>vijayaghanesh Sekar</t>
  </si>
  <si>
    <t>Sritej Valamarthy</t>
  </si>
  <si>
    <t xml:space="preserve">   Santosh Kumar Maran</t>
  </si>
  <si>
    <t xml:space="preserve">   Prateek Kumar Ala</t>
  </si>
  <si>
    <t xml:space="preserve">   Sriram</t>
  </si>
  <si>
    <t>Total Sritej Valamarthy</t>
  </si>
  <si>
    <t>Amit &amp; Charu Bhanti</t>
  </si>
  <si>
    <t>Vijay Vissapragada</t>
  </si>
  <si>
    <t>Pradeep Reddy Gudur</t>
  </si>
  <si>
    <t xml:space="preserve">   Pradeep gudur</t>
  </si>
  <si>
    <t>Total Pradeep Reddy Gudur</t>
  </si>
  <si>
    <t>Naresh &amp; Anita Agarwal</t>
  </si>
  <si>
    <t>Pavanesh Narayanan</t>
  </si>
  <si>
    <t>Manoj Kumar Warrier</t>
  </si>
  <si>
    <t>Vamsi Emani</t>
  </si>
  <si>
    <t>Jyotsna Swapna Basana</t>
  </si>
  <si>
    <t>Hariharan &amp; Anitha Ramachandran</t>
  </si>
  <si>
    <t xml:space="preserve">   hari ramachandran</t>
  </si>
  <si>
    <t>Total Hariharan &amp; Anitha Ramachandran</t>
  </si>
  <si>
    <t>Rajkumar &amp; Meera Seshan</t>
  </si>
  <si>
    <t>HTCI Volunteers</t>
  </si>
  <si>
    <t xml:space="preserve">   Sunday Kitchen Volunteers</t>
  </si>
  <si>
    <t>Total HTCI Volunteers</t>
  </si>
  <si>
    <t>Anjaiah Unnam</t>
  </si>
  <si>
    <t>Vineet Mehrotra</t>
  </si>
  <si>
    <t>Anant &amp; Vaishali Kasture</t>
  </si>
  <si>
    <t>Hemanth Tippareddygari</t>
  </si>
  <si>
    <t>Vithal Kulkarni</t>
  </si>
  <si>
    <t xml:space="preserve">   Kulkarni, Vithal</t>
  </si>
  <si>
    <t>Total Vithal Kulkarni</t>
  </si>
  <si>
    <t>Navya Yadma</t>
  </si>
  <si>
    <t>Anita &amp; Sarath Sabharwal</t>
  </si>
  <si>
    <t>Pramod &amp; Mamatha Chikkappaiah</t>
  </si>
  <si>
    <t>Sathyanarayana Gawalapally</t>
  </si>
  <si>
    <t>Nawal Kishore Singh</t>
  </si>
  <si>
    <t>Ramana Venkata Katragadda</t>
  </si>
  <si>
    <t>Anand Aiyer</t>
  </si>
  <si>
    <t>Rajasekhara Vuyyuru</t>
  </si>
  <si>
    <t>Ravindra &amp; Sirisha Ayalasomayajula</t>
  </si>
  <si>
    <t>RajeshKumar &amp; Ramya Bodla</t>
  </si>
  <si>
    <t>Anuja &amp; Hetal Lala</t>
  </si>
  <si>
    <t>Jayaraman Venkataraghavan</t>
  </si>
  <si>
    <t xml:space="preserve">   Jayaraman &amp; Lakshmi Venkataraghavan</t>
  </si>
  <si>
    <t>Total Jayaraman Venkataraghavan</t>
  </si>
  <si>
    <t>Makarand Potey</t>
  </si>
  <si>
    <t>Srinivasan Tupal</t>
  </si>
  <si>
    <t>Devashish Sarkar</t>
  </si>
  <si>
    <t>Raghunandan Mysari</t>
  </si>
  <si>
    <t>Manoj Vallati</t>
  </si>
  <si>
    <t>Subrat Sahu</t>
  </si>
  <si>
    <t>Venkata Srikantapuram</t>
  </si>
  <si>
    <t xml:space="preserve">   Venkata Srikantapuram</t>
  </si>
  <si>
    <t>Total Venkata Srikantapuram</t>
  </si>
  <si>
    <t>Venkatalakshmi Venugopal</t>
  </si>
  <si>
    <t>Prashant Ganorkar</t>
  </si>
  <si>
    <t>Srinivas Nimmagadda</t>
  </si>
  <si>
    <t>Akshay Vaishnav Palle</t>
  </si>
  <si>
    <t>Murali &amp; Sahithi Yaramala</t>
  </si>
  <si>
    <t>Ajay Chintala</t>
  </si>
  <si>
    <t>Devanand &amp; Mythri Chatrathi</t>
  </si>
  <si>
    <t>Venkata Chenulu &amp; Bhagya Laxmi Ayalasomayajula</t>
  </si>
  <si>
    <t>Manjula Thota &amp; Jagdeesh Gutha</t>
  </si>
  <si>
    <t>Rasmi Nayak</t>
  </si>
  <si>
    <t>Sreenivas K Avula</t>
  </si>
  <si>
    <t xml:space="preserve">   Sravani Avula</t>
  </si>
  <si>
    <t>Total Sreenivas K Avula</t>
  </si>
  <si>
    <t>Surya Kanth Pandey</t>
  </si>
  <si>
    <t>Krishna Chaitanya, Usha Kiran Vaddempudi</t>
  </si>
  <si>
    <t>Sumit Ranjan</t>
  </si>
  <si>
    <t>Sumesh &amp; Soumya Somasekharan</t>
  </si>
  <si>
    <t>Venkata Phaniraju Ramaraju</t>
  </si>
  <si>
    <t>Naga Satish Ogirala</t>
  </si>
  <si>
    <t>Ravi Kanth &amp; Sowjanya Mukkala</t>
  </si>
  <si>
    <t>krishna &amp; samyuktha saraswatula</t>
  </si>
  <si>
    <t>Vijay &amp; Shobha Arora</t>
  </si>
  <si>
    <t>Nagaraj &amp; Vinoda Shanthappa</t>
  </si>
  <si>
    <t xml:space="preserve">   Vinoda and Nagaraj Shanthappa</t>
  </si>
  <si>
    <t>Total Nagaraj &amp; Vinoda Shanthappa</t>
  </si>
  <si>
    <t>Nishant Kumar</t>
  </si>
  <si>
    <t>Sandeep Karuturi</t>
  </si>
  <si>
    <t>Varaprasad Govind</t>
  </si>
  <si>
    <t>Ramanath &amp; Ashwini Subramanyam</t>
  </si>
  <si>
    <t>Srinivas R Umareddy</t>
  </si>
  <si>
    <t>Vinay Vijay Challa</t>
  </si>
  <si>
    <t>Anuradha &amp; Dahyalal Bhate</t>
  </si>
  <si>
    <t>Revathi Kanna</t>
  </si>
  <si>
    <t>Sandeep Uppalapati</t>
  </si>
  <si>
    <t>Guruprasad Gireesh</t>
  </si>
  <si>
    <t>Srinivas &amp; Ruchi Majety</t>
  </si>
  <si>
    <t>Preshit &amp; Harshala Sadhale</t>
  </si>
  <si>
    <t>Sravana Kumar Bandaru</t>
  </si>
  <si>
    <t>Phani Chandar Reddy Konatham</t>
  </si>
  <si>
    <t>Atul &amp; Pallavi Saurav</t>
  </si>
  <si>
    <t>Sivaprasad Akasam</t>
  </si>
  <si>
    <t xml:space="preserve">   Swapna Siva Akasam</t>
  </si>
  <si>
    <t>Total Sivaprasad Akasam</t>
  </si>
  <si>
    <t>Amish Patel</t>
  </si>
  <si>
    <t>Amit &amp; Geetika Dilawari</t>
  </si>
  <si>
    <t>Jyotir Jani</t>
  </si>
  <si>
    <t>Kulasegaram &amp; Watzala Gugaratshan</t>
  </si>
  <si>
    <t>Mamesh Chandrappa</t>
  </si>
  <si>
    <t>Manikandaraam Natarajan &amp; Thanga Soumya</t>
  </si>
  <si>
    <t>Srikanth &amp; Pavithra Attem</t>
  </si>
  <si>
    <t>Sunil &amp; Bella Chauhan</t>
  </si>
  <si>
    <t>Vineet &amp; Neena Chugh</t>
  </si>
  <si>
    <t>Murali Chowdary &amp; Jaya Sunkara</t>
  </si>
  <si>
    <t>Niharka Desai &amp; Sumeet Jad</t>
  </si>
  <si>
    <t>Ram Kodi</t>
  </si>
  <si>
    <t>Sreehari &amp; Lakshmi Patibandla</t>
  </si>
  <si>
    <t>Damodar Valluri</t>
  </si>
  <si>
    <t>Vamsikrishna Pateel</t>
  </si>
  <si>
    <t>Ashish &amp; Shashi Devtale</t>
  </si>
  <si>
    <t>Chandrika Chodavarapu &amp; Uday Kasturi</t>
  </si>
  <si>
    <t>Madhavrao Muthum</t>
  </si>
  <si>
    <t xml:space="preserve">   Madhava Muthum</t>
  </si>
  <si>
    <t>Total Madhavrao Muthum</t>
  </si>
  <si>
    <t>Vijay Gillella</t>
  </si>
  <si>
    <t xml:space="preserve">   vijaya gillella</t>
  </si>
  <si>
    <t xml:space="preserve">   vijaya gillela</t>
  </si>
  <si>
    <t>Total Vijay Gillella</t>
  </si>
  <si>
    <t>Pravinkant &amp; Gita Talati</t>
  </si>
  <si>
    <t>Balamurugan Sundaram</t>
  </si>
  <si>
    <t>Chandrasekhar Prabha</t>
  </si>
  <si>
    <t>Sambasiva &amp; Pushpalatha Murakonda</t>
  </si>
  <si>
    <t>Venkatesh Kumar Reddy Bada</t>
  </si>
  <si>
    <t>Rohit Paramatmuni</t>
  </si>
  <si>
    <t>Vipul R Patel</t>
  </si>
  <si>
    <t>Himanshu Thripathi</t>
  </si>
  <si>
    <t>Rajasekar &amp; Malathy Alamanda</t>
  </si>
  <si>
    <t>Sridhar Achuta</t>
  </si>
  <si>
    <t>Divya Mahesh</t>
  </si>
  <si>
    <t>Vinay &amp; Arati Kulkarni</t>
  </si>
  <si>
    <t>Kannan Baktavatsalam</t>
  </si>
  <si>
    <t>Rajesh &amp; Smitha Cherian Panicker</t>
  </si>
  <si>
    <t>Satish Satyam</t>
  </si>
  <si>
    <t>Mahesh Vuppala</t>
  </si>
  <si>
    <t>Subba Reddy</t>
  </si>
  <si>
    <t>Veerabhadrarao Madireddi</t>
  </si>
  <si>
    <t>Vijeyata &amp; Animesh Arora</t>
  </si>
  <si>
    <t>Muralikrishnan Chandrasenan</t>
  </si>
  <si>
    <t>Suresh Prakash</t>
  </si>
  <si>
    <t>Vamsikrishna Parvataneni</t>
  </si>
  <si>
    <t>Murali &amp; Suba Natarajan</t>
  </si>
  <si>
    <t>Siva veluvolu</t>
  </si>
  <si>
    <t>Pawan Sunkesula</t>
  </si>
  <si>
    <t>Sathyamurthy Chandrasekharan</t>
  </si>
  <si>
    <t>Ravi Patel</t>
  </si>
  <si>
    <t>Ram Reddy &amp; Dhanalaxmi Gantla</t>
  </si>
  <si>
    <t>Srinivasarao Madabathula</t>
  </si>
  <si>
    <t>Chakravarthy &amp; Aparajitha Vadlamani</t>
  </si>
  <si>
    <t>Vinay K Seera</t>
  </si>
  <si>
    <t xml:space="preserve">   Vinay seera</t>
  </si>
  <si>
    <t>Total Vinay K Seera</t>
  </si>
  <si>
    <t>Praneeth Kassa</t>
  </si>
  <si>
    <t>jignesh Somabhai Panchal</t>
  </si>
  <si>
    <t>Rama Sathyam Durvasula</t>
  </si>
  <si>
    <t>Arivarasu &amp; Poornima Thirunavukkarasu</t>
  </si>
  <si>
    <t>Shashi S Vishwanath</t>
  </si>
  <si>
    <t>Karthick Ramaswamy</t>
  </si>
  <si>
    <t>Kunal &amp; Harshad Thakkar</t>
  </si>
  <si>
    <t>Susanta &amp; Manasi Mohapatra</t>
  </si>
  <si>
    <t>Mukesh &amp; Taralika Patel</t>
  </si>
  <si>
    <t>Shivsinh Parmar</t>
  </si>
  <si>
    <t>Hrishi Shah</t>
  </si>
  <si>
    <t>Jagan &amp; Swathi Bokka</t>
  </si>
  <si>
    <t>Purushothama Bhattacharya</t>
  </si>
  <si>
    <t>Ramamurthy Goparaju</t>
  </si>
  <si>
    <t>Abhijit Baviskar</t>
  </si>
  <si>
    <t>manish bhanabhaavanwil</t>
  </si>
  <si>
    <t>Subitha Srinivasan</t>
  </si>
  <si>
    <t>Preeti &amp; Jaymon Patel</t>
  </si>
  <si>
    <t>Dipesh &amp; Jyoti Dimble</t>
  </si>
  <si>
    <t>Ram Satish Uddaraju</t>
  </si>
  <si>
    <t>Ratna Sekhar Elaprolu</t>
  </si>
  <si>
    <t>sukumar saranyan</t>
  </si>
  <si>
    <t>Cardiac Consultants, S.C.</t>
  </si>
  <si>
    <t>Gnanaprakasam Pandian</t>
  </si>
  <si>
    <t>harshad yoelekar</t>
  </si>
  <si>
    <t>Kavitha Mahesh</t>
  </si>
  <si>
    <t>Krishna Chaitanya Nadikotla</t>
  </si>
  <si>
    <t>Lingamurthy Chinthakindhi</t>
  </si>
  <si>
    <t>Optim Dental LLC</t>
  </si>
  <si>
    <t>Prasanna Poona</t>
  </si>
  <si>
    <t>Rajnikanth &amp; Agampyari Bhagat</t>
  </si>
  <si>
    <t>Rohini V. Mehta</t>
  </si>
  <si>
    <t>Satheesh Shanmugam</t>
  </si>
  <si>
    <t>vijay puri</t>
  </si>
  <si>
    <t>Amruta Jaju</t>
  </si>
  <si>
    <t>Autogas</t>
  </si>
  <si>
    <t>Charan Reddy</t>
  </si>
  <si>
    <t>Deb Chakravarty</t>
  </si>
  <si>
    <t>Mrinal &amp; Anika Prakash Kumar</t>
  </si>
  <si>
    <t>Naga Venna</t>
  </si>
  <si>
    <t>Prabhu Sadasivam &amp; Tamilselvi</t>
  </si>
  <si>
    <t>Rajesh Iyer</t>
  </si>
  <si>
    <t>Sanjeev &amp; Mamta Arora</t>
  </si>
  <si>
    <t>Ganesh &amp; Pratibha Babhulgaonkar</t>
  </si>
  <si>
    <t xml:space="preserve">   ganesh &amp; pratibha babhulgankar</t>
  </si>
  <si>
    <t xml:space="preserve">   Ganesh Babhulgaonkar</t>
  </si>
  <si>
    <t>Total Ganesh &amp; Pratibha Babhulgaonkar</t>
  </si>
  <si>
    <t>Vinod &amp; Deepika Thottumkara</t>
  </si>
  <si>
    <t xml:space="preserve">   Thotumkara &amp; Deepika Vinod</t>
  </si>
  <si>
    <t>Total Vinod &amp; Deepika Thottumkara</t>
  </si>
  <si>
    <t>Vijay Badam</t>
  </si>
  <si>
    <t>Vijay &amp; Latha Dara</t>
  </si>
  <si>
    <t>Ashwin Kumar Ravi Kumar</t>
  </si>
  <si>
    <t>Rajendra G Kolli</t>
  </si>
  <si>
    <t>Sarath Babu &amp; Suneetha Chirumamila</t>
  </si>
  <si>
    <t>Jayant Roplekar</t>
  </si>
  <si>
    <t>Sanjana Nirakh</t>
  </si>
  <si>
    <t>Muthumanickam Subramaniam</t>
  </si>
  <si>
    <t xml:space="preserve">   Premalatha Velusamy</t>
  </si>
  <si>
    <t>Total Muthumanickam Subramaniam</t>
  </si>
  <si>
    <t>Sujit Shrestha &amp; Bela Joshi</t>
  </si>
  <si>
    <t>Mangapathy Naag Pabbaraju</t>
  </si>
  <si>
    <t>ravi chander bharnidhar</t>
  </si>
  <si>
    <t>Bhaskara Daddupaduvari</t>
  </si>
  <si>
    <t>mahendra  kumar</t>
  </si>
  <si>
    <t>Srinidhi Muthu</t>
  </si>
  <si>
    <t>Badrigari Jitender</t>
  </si>
  <si>
    <t>venkat samyanathan</t>
  </si>
  <si>
    <t>Nibha &amp; Samir Saxena</t>
  </si>
  <si>
    <t>Vasu Chakravarthy</t>
  </si>
  <si>
    <t>Venkatesh Teralandur</t>
  </si>
  <si>
    <t>Anuja maini</t>
  </si>
  <si>
    <t>Sudhakar Lakshminarayanan</t>
  </si>
  <si>
    <t>Bhamidipati Vijaykumar</t>
  </si>
  <si>
    <t>Prashanth Shankarappa</t>
  </si>
  <si>
    <t>Praveen Medarametla &amp; Sindhu Chekuri</t>
  </si>
  <si>
    <t>Ravikumar &amp; Swathi Boggavarapu</t>
  </si>
  <si>
    <t>Rohit Reddy lakkadi</t>
  </si>
  <si>
    <t>Kishore &amp;  Chaitanya Bolisetty Dasararaju</t>
  </si>
  <si>
    <t>kiran juvvaaladinne</t>
  </si>
  <si>
    <t>Krishna S Ankem</t>
  </si>
  <si>
    <t>Bharath Kumar Sala</t>
  </si>
  <si>
    <t>Dinesh Yadav</t>
  </si>
  <si>
    <t>G Kiran K Acharya</t>
  </si>
  <si>
    <t>Geetika Kumar</t>
  </si>
  <si>
    <t>Rakesh Krishnamurthy</t>
  </si>
  <si>
    <t>shreeharikrupa corp.</t>
  </si>
  <si>
    <t>Sirish Sanaka</t>
  </si>
  <si>
    <t>Bhagyesh &amp; Binita Patel</t>
  </si>
  <si>
    <t>Dharshan Somalingegowda</t>
  </si>
  <si>
    <t>Kishorekumari Torangallu &amp; Suman Samji</t>
  </si>
  <si>
    <t>Rahul Kulkarni</t>
  </si>
  <si>
    <t>Srihari Banda</t>
  </si>
  <si>
    <t>Srinivas Manda</t>
  </si>
  <si>
    <t>Tulasi Krishna Kanneganti</t>
  </si>
  <si>
    <t>Venkata R Kongara</t>
  </si>
  <si>
    <t>Manjeet &amp; Shruthi Vanga</t>
  </si>
  <si>
    <t>Murali Garaga Mohan</t>
  </si>
  <si>
    <t>Nanda Kishore joginipally</t>
  </si>
  <si>
    <t>Wayne R Timmons</t>
  </si>
  <si>
    <t>Arpan &amp; radhika Shah</t>
  </si>
  <si>
    <t>SS &amp; Uma Kurella</t>
  </si>
  <si>
    <t>Nagaraj &amp; Anita Naik</t>
  </si>
  <si>
    <t>Sumeeth &amp; Swapna Sivanagere</t>
  </si>
  <si>
    <t>Suresh Chennagowri</t>
  </si>
  <si>
    <t>Monika Jallepalli</t>
  </si>
  <si>
    <t>Vadiraj Kadival</t>
  </si>
  <si>
    <t>Jitender Dabas</t>
  </si>
  <si>
    <t>Murali Prasad Logendran</t>
  </si>
  <si>
    <t>Susheel &amp; Rohini Sonwani</t>
  </si>
  <si>
    <t>Sreedharan Govindan Nair</t>
  </si>
  <si>
    <t>singaraju kumara</t>
  </si>
  <si>
    <t>Prashanth &amp; Jyothi Koneru</t>
  </si>
  <si>
    <t>Annaji &amp; Krishna Priya Ammu</t>
  </si>
  <si>
    <t>Srinivasan  Venkateswaran</t>
  </si>
  <si>
    <t>Amar Kumar &amp; Manisha Srivastava</t>
  </si>
  <si>
    <t>Rahul &amp; Shweta Gundewar</t>
  </si>
  <si>
    <t>Senthilkumar Regupathy</t>
  </si>
  <si>
    <t>Sivaram Gangireddy</t>
  </si>
  <si>
    <t>Kiran Prakash</t>
  </si>
  <si>
    <t>Jaykar J Kadam</t>
  </si>
  <si>
    <t>Venkata Sathya Vemuri</t>
  </si>
  <si>
    <t xml:space="preserve">   Satya Vemuri</t>
  </si>
  <si>
    <t>Total Venkata Sathya Vemuri</t>
  </si>
  <si>
    <t>Ravi &amp; Jaya Joshi</t>
  </si>
  <si>
    <t>Sashidhar &amp; Kameswari Karnam</t>
  </si>
  <si>
    <t>Mukund &amp; Renuka Row</t>
  </si>
  <si>
    <t>Ravikumar &amp; Vidya Ventrapragada</t>
  </si>
  <si>
    <t>Jyothi Kopparthi</t>
  </si>
  <si>
    <t>Girish &amp; Jaysheela Krishnamurthy</t>
  </si>
  <si>
    <t>Ankababu Kandlagurta</t>
  </si>
  <si>
    <t>Sachin Upadhay</t>
  </si>
  <si>
    <t>Kiran K Velpula</t>
  </si>
  <si>
    <t>Shalini Rangarajan &amp; Sairam Thiagarajan</t>
  </si>
  <si>
    <t>Sagar &amp; Shweta Deshpande</t>
  </si>
  <si>
    <t>Akshita Sankepally</t>
  </si>
  <si>
    <t>Aravind Datla</t>
  </si>
  <si>
    <t>Murali Meka</t>
  </si>
  <si>
    <t>Vishwanadha Koppolu</t>
  </si>
  <si>
    <t xml:space="preserve">   viswanadh koppolu</t>
  </si>
  <si>
    <t>Total Vishwanadha Koppolu</t>
  </si>
  <si>
    <t>Giriprasad &amp; Usha Gurramkonda</t>
  </si>
  <si>
    <t xml:space="preserve">   giri gurramkonda</t>
  </si>
  <si>
    <t>Total Giriprasad &amp; Usha Gurramkonda</t>
  </si>
  <si>
    <t>Shruti Gour</t>
  </si>
  <si>
    <t>Kalpana Arun</t>
  </si>
  <si>
    <t>Phani Chintapalli</t>
  </si>
  <si>
    <t>Amith &amp; Khushabu Wankhade</t>
  </si>
  <si>
    <t xml:space="preserve">   Amit Wankhade</t>
  </si>
  <si>
    <t>Total Amith &amp; Khushabu Wankhade</t>
  </si>
  <si>
    <t>Divya Chamala</t>
  </si>
  <si>
    <t>Sumeet Jad</t>
  </si>
  <si>
    <t>Hardik Shah</t>
  </si>
  <si>
    <t>Phani Bandaru</t>
  </si>
  <si>
    <t>Sadashiva &amp; Varsha Karanth</t>
  </si>
  <si>
    <t>Deepak Thakkar</t>
  </si>
  <si>
    <t>Devang Sanghavi</t>
  </si>
  <si>
    <t xml:space="preserve">   Roopa P Ranganath</t>
  </si>
  <si>
    <t>Total Devang Sanghavi</t>
  </si>
  <si>
    <t>Sandeep &amp; Vidhu Tripathi</t>
  </si>
  <si>
    <t>sashidhar karanam</t>
  </si>
  <si>
    <t>sundarakrishnan hariharasubramanian</t>
  </si>
  <si>
    <t>Vipul &amp; Monika Agarwal</t>
  </si>
  <si>
    <t>Chandra chitibomma</t>
  </si>
  <si>
    <t>Kannan Krishnan</t>
  </si>
  <si>
    <t>Kaushik R Choudhury</t>
  </si>
  <si>
    <t>maddineni</t>
  </si>
  <si>
    <t>Rama Naraparaju</t>
  </si>
  <si>
    <t>SRI Harsha Uddanda</t>
  </si>
  <si>
    <t>Sushil Raut</t>
  </si>
  <si>
    <t>Anirudh Kumar</t>
  </si>
  <si>
    <t>Deepak reddy</t>
  </si>
  <si>
    <t>mangesh bendre</t>
  </si>
  <si>
    <t>Mayank Tajena</t>
  </si>
  <si>
    <t>Navika Wadhwa</t>
  </si>
  <si>
    <t>Srinivas Paasam</t>
  </si>
  <si>
    <t>Bala M. Akula</t>
  </si>
  <si>
    <t>Lakshmi &amp; Pushpalatha Korrapati</t>
  </si>
  <si>
    <t>Raj &amp; Roopa Siddaraju</t>
  </si>
  <si>
    <t xml:space="preserve">   Siddalingappa Siddaraju</t>
  </si>
  <si>
    <t>Total Raj &amp; Roopa Siddaraju</t>
  </si>
  <si>
    <t>Manoj Rajarajan</t>
  </si>
  <si>
    <t>Kishore &amp; Swathi Chillamcherla</t>
  </si>
  <si>
    <t>Kondepati Subbarao</t>
  </si>
  <si>
    <t>Venkata Munaganuri</t>
  </si>
  <si>
    <t>Senthil Raj Durai Babu</t>
  </si>
  <si>
    <t xml:space="preserve">   Senthil R Durai</t>
  </si>
  <si>
    <t>Total Senthil Raj Durai Babu</t>
  </si>
  <si>
    <t>Gopi Krishna Gaddipati</t>
  </si>
  <si>
    <t>Ravikanth Thoomozu</t>
  </si>
  <si>
    <t>Vishnu &amp; Revathi Lakkaraju</t>
  </si>
  <si>
    <t>Vivek Madhav Thatte</t>
  </si>
  <si>
    <t>Sridhar Lakkidi</t>
  </si>
  <si>
    <t>Sushilendra V Durwas</t>
  </si>
  <si>
    <t>Ravindhar Vodela</t>
  </si>
  <si>
    <t>Balasree Sreedharan Pillai</t>
  </si>
  <si>
    <t>Jagan Mohan Reddy Pagidela</t>
  </si>
  <si>
    <t>Arun Tyamagundalu</t>
  </si>
  <si>
    <t>Muralidharan Shreyas</t>
  </si>
  <si>
    <t>Sandeep Sudera</t>
  </si>
  <si>
    <t>Karthik Nareddy</t>
  </si>
  <si>
    <t>ajey kulkarni</t>
  </si>
  <si>
    <t>Rajashekar Reddy</t>
  </si>
  <si>
    <t>sai art gallery</t>
  </si>
  <si>
    <t>Prasad Nalam</t>
  </si>
  <si>
    <t>Rajesh kapila</t>
  </si>
  <si>
    <t>Aviraj &amp; Malabika Saha</t>
  </si>
  <si>
    <t>Ganesh Rajagopalan</t>
  </si>
  <si>
    <t>Gouri Sivakanth &amp; Deepthi Kundurthi</t>
  </si>
  <si>
    <t>Rama K Mallamothu</t>
  </si>
  <si>
    <t>Shailesh &amp; Shiba Neupane</t>
  </si>
  <si>
    <t>Kunal Sharma</t>
  </si>
  <si>
    <t>Pratyusha Chirala</t>
  </si>
  <si>
    <t>Ravi K Godumala</t>
  </si>
  <si>
    <t>Yugandhar Medipally</t>
  </si>
  <si>
    <t>Praveena Jetty</t>
  </si>
  <si>
    <t>Preethi Deshpande</t>
  </si>
  <si>
    <t>Chethan Chikkegowda</t>
  </si>
  <si>
    <t>Akhila Vedam</t>
  </si>
  <si>
    <t>Naresha Shruti Tammireddy</t>
  </si>
  <si>
    <t>Yogesh Chavan</t>
  </si>
  <si>
    <t>vishalkumar kulkarni</t>
  </si>
  <si>
    <t>Jeevanreddy Panumati</t>
  </si>
  <si>
    <t>Prasanna Kapa</t>
  </si>
  <si>
    <t>satyaveer singh bhati</t>
  </si>
  <si>
    <t>Arati Kulkarni</t>
  </si>
  <si>
    <t>Ganesh &amp; Brinda Natarajan</t>
  </si>
  <si>
    <t>Navin</t>
  </si>
  <si>
    <t>Praveen &amp; Annapoorna Halepatali</t>
  </si>
  <si>
    <t>Subhash Ramakrishnan</t>
  </si>
  <si>
    <t>Kavitha Atreyapurapu</t>
  </si>
  <si>
    <t>Nilesh Srivastava</t>
  </si>
  <si>
    <t>Anjana Rayavarapu</t>
  </si>
  <si>
    <t>Vivekananda Reddy</t>
  </si>
  <si>
    <t>Karthik Ramesh &amp; Gita Narasimhan</t>
  </si>
  <si>
    <t>Shashikumar Ramamurthy</t>
  </si>
  <si>
    <t>Arvind Sivasubramanian</t>
  </si>
  <si>
    <t>Bhanuprakash Potnuru</t>
  </si>
  <si>
    <t>Pratyush Jagarapu</t>
  </si>
  <si>
    <t>Praveen Padidela</t>
  </si>
  <si>
    <t>Radhika &amp; Donald Peterson</t>
  </si>
  <si>
    <t>Sagar Shah</t>
  </si>
  <si>
    <t>Arindam &amp; Shreeti Banerjee</t>
  </si>
  <si>
    <t>Babu &amp; Akhila Singh (deleted)</t>
  </si>
  <si>
    <t>Chitra Subramaniyan</t>
  </si>
  <si>
    <t>Hemant &amp; Sakshi Kale</t>
  </si>
  <si>
    <t>manish gupta</t>
  </si>
  <si>
    <t>Murali Chittiprolu</t>
  </si>
  <si>
    <t>Rama Nallamalli</t>
  </si>
  <si>
    <t>Ramesh Babu &amp; Rekha Balakrishnan</t>
  </si>
  <si>
    <t>Sathyam Sankaran</t>
  </si>
  <si>
    <t>Satish Kumar &amp; Hari Priya Gundapuneni</t>
  </si>
  <si>
    <t xml:space="preserve">   Hari Priya Pemmaraju Venkata</t>
  </si>
  <si>
    <t>Total Satish Kumar &amp; Hari Priya Gundapuneni</t>
  </si>
  <si>
    <t>Subbia &amp; Hamsaveni Jagannathan</t>
  </si>
  <si>
    <t xml:space="preserve">   Jagannathan Charitable Trust</t>
  </si>
  <si>
    <t>Total Subbia &amp; Hamsaveni Jagannathan</t>
  </si>
  <si>
    <t>Adhi laksh moganti</t>
  </si>
  <si>
    <t>Brindha Thiru</t>
  </si>
  <si>
    <t>gopala  krishnamurthy</t>
  </si>
  <si>
    <t>prasanna arukala</t>
  </si>
  <si>
    <t>Rachit &amp; Lindsay Kashyap</t>
  </si>
  <si>
    <t>Rekha Vuppuluri</t>
  </si>
  <si>
    <t>Sidharth &amp; Gauri Chiravarambath</t>
  </si>
  <si>
    <t>Udayananda Mohan</t>
  </si>
  <si>
    <t>Venkataraman Sayani</t>
  </si>
  <si>
    <t>Viral S Mehta</t>
  </si>
  <si>
    <t>Sridhar Reddy Chintapally</t>
  </si>
  <si>
    <t xml:space="preserve">   Sridhar Reddy Chintapally</t>
  </si>
  <si>
    <t>Total Sridhar Reddy Chintapally</t>
  </si>
  <si>
    <t>Amarnadh Brahmamdam</t>
  </si>
  <si>
    <t>Manikandan &amp; Karthika Kumarasamy</t>
  </si>
  <si>
    <t>Nepalese Association of Peoria</t>
  </si>
  <si>
    <t>Santosh Mukka</t>
  </si>
  <si>
    <t>shanmugham anuradha</t>
  </si>
  <si>
    <t>Snehal Patel</t>
  </si>
  <si>
    <t>Yeshwanth SVS Durbakula</t>
  </si>
  <si>
    <t>Gopikrishna Thummanapelli</t>
  </si>
  <si>
    <t>Praveen &amp; Minija Panikkil Nair</t>
  </si>
  <si>
    <t>Siva Prasad Pathapati</t>
  </si>
  <si>
    <t>Prathima Rao Bekal</t>
  </si>
  <si>
    <t>Vasubabu &amp; Jhanvi Telaprolu</t>
  </si>
  <si>
    <t>Viswanath Balam</t>
  </si>
  <si>
    <t>Chandan Unchageri</t>
  </si>
  <si>
    <t>Ramakrishna &amp; Vidya Venkiteswaran</t>
  </si>
  <si>
    <t>Shravya Sri Vanne</t>
  </si>
  <si>
    <t>Vasanth &amp; Archana Murthi</t>
  </si>
  <si>
    <t>Vishal Shitole</t>
  </si>
  <si>
    <t>Abhishek Malani</t>
  </si>
  <si>
    <t>Gopala K Gorle</t>
  </si>
  <si>
    <t>Hari Bagadi</t>
  </si>
  <si>
    <t>Kalpana Krishnamurthi</t>
  </si>
  <si>
    <t>Narasing Rao Kamaraju</t>
  </si>
  <si>
    <t>Priya Ramachandran</t>
  </si>
  <si>
    <t>Kranthi Narreddy</t>
  </si>
  <si>
    <t>Mamatha Pramod Moodalagiriaiah</t>
  </si>
  <si>
    <t>Satish &amp; Pinky Katragadda</t>
  </si>
  <si>
    <t>Harshavardhan Garla</t>
  </si>
  <si>
    <t xml:space="preserve">   Harsha Garla</t>
  </si>
  <si>
    <t>Total Harshavardhan Garla</t>
  </si>
  <si>
    <t>Roopashree Koukoti</t>
  </si>
  <si>
    <t>Naveen Cheedhalla</t>
  </si>
  <si>
    <t>Arumukam &amp; Sivagami Balasubramanian</t>
  </si>
  <si>
    <t>Narasimha Vegesna Venkata</t>
  </si>
  <si>
    <t>Srikanth Ponna</t>
  </si>
  <si>
    <t>Vaishnevi Varadarajan</t>
  </si>
  <si>
    <t>Vijay &amp; Indira Thamma</t>
  </si>
  <si>
    <t xml:space="preserve">   Indira S Danturti</t>
  </si>
  <si>
    <t>Total Vijay &amp; Indira Thamma</t>
  </si>
  <si>
    <t>Prasad Rao &amp; Rama Mocharla</t>
  </si>
  <si>
    <t>Rajesh Narayanan</t>
  </si>
  <si>
    <t>Uday Arunachalam</t>
  </si>
  <si>
    <t>Sundararamrao &amp; Chandana Bairavarasu</t>
  </si>
  <si>
    <t>Uday Makam</t>
  </si>
  <si>
    <t>Maheshwar Ramoju</t>
  </si>
  <si>
    <t>Chandrasekhar Kumarasani Singaraju</t>
  </si>
  <si>
    <t>Malini Chavali</t>
  </si>
  <si>
    <t>Muthukumar &amp; Visalakshi Sankaran Trichy</t>
  </si>
  <si>
    <t>Vishnu Vardhan Maramreddy</t>
  </si>
  <si>
    <t>Dineshkumar Radhakrishnan</t>
  </si>
  <si>
    <t>Ganesh &amp; Sindhuja Rajagopalan</t>
  </si>
  <si>
    <t>Rajesh &amp; Asha Khanna</t>
  </si>
  <si>
    <t>Srinivasa &amp; Seetal Kakumani</t>
  </si>
  <si>
    <t>Harish Rachappa</t>
  </si>
  <si>
    <t>Krishna venkiteswaran</t>
  </si>
  <si>
    <t>Paritosh &amp; Julie Fifadra</t>
  </si>
  <si>
    <t>Alagiri &amp; Anitha Santhalingam</t>
  </si>
  <si>
    <t>Shashank AshwathNarayana</t>
  </si>
  <si>
    <t>pathik shah</t>
  </si>
  <si>
    <t>Ragav bhat</t>
  </si>
  <si>
    <t>Sujatha Paruchuri</t>
  </si>
  <si>
    <t>Harika Gosike</t>
  </si>
  <si>
    <t>seva food services</t>
  </si>
  <si>
    <t>Manoj &amp; Anupama Srinivas</t>
  </si>
  <si>
    <t>Kiran Vepula</t>
  </si>
  <si>
    <t>Madhav Tanneru</t>
  </si>
  <si>
    <t>Mukundan &amp; Hemalatha Sundaresan</t>
  </si>
  <si>
    <t>Sreeramulu &amp; Latha Naruboina</t>
  </si>
  <si>
    <t>Varaprasad Pasumarthi</t>
  </si>
  <si>
    <t>Venkateswara &amp; Sunita Lekkala</t>
  </si>
  <si>
    <t>Arun Tallikar</t>
  </si>
  <si>
    <t>Ravichandran Kandasamy</t>
  </si>
  <si>
    <t>Sathish Patlolla</t>
  </si>
  <si>
    <t xml:space="preserve">   Suhasini Bandla</t>
  </si>
  <si>
    <t>Total Sathish Patlolla</t>
  </si>
  <si>
    <t>Usha Nagaraju</t>
  </si>
  <si>
    <t>Smitha Chirala</t>
  </si>
  <si>
    <t>Vamsi Krishna Gunturu</t>
  </si>
  <si>
    <t xml:space="preserve">   Vamshi gunturu</t>
  </si>
  <si>
    <t>Total Vamsi Krishna Gunturu</t>
  </si>
  <si>
    <t>Bhaskar Mahadevan</t>
  </si>
  <si>
    <t>Max Shah</t>
  </si>
  <si>
    <t>Asit &amp; Geeta Patel</t>
  </si>
  <si>
    <t>Karthik Jayasankaran</t>
  </si>
  <si>
    <t>Gopala Krishna Narava</t>
  </si>
  <si>
    <t>Ramakrishna Nerella</t>
  </si>
  <si>
    <t>Ravi Dasari</t>
  </si>
  <si>
    <t>Viswanath Narayanan</t>
  </si>
  <si>
    <t>Eliathamby &amp; Jeevana Kuganeswaran</t>
  </si>
  <si>
    <t>Maulesh &amp; Gita Desai</t>
  </si>
  <si>
    <t>Praveen Atluri</t>
  </si>
  <si>
    <t>Rabin Bhattarai</t>
  </si>
  <si>
    <t>Santosh &amp; Srinija Ancha</t>
  </si>
  <si>
    <t>Sarita Vakiti</t>
  </si>
  <si>
    <t>Satishkumar nakirikanti</t>
  </si>
  <si>
    <t>Shama Lingnurkar</t>
  </si>
  <si>
    <t>Sreehari Babu Tulasaku &amp; Sarina Kaltnagada</t>
  </si>
  <si>
    <t>srihari nair</t>
  </si>
  <si>
    <t>Naveen Gundaboina</t>
  </si>
  <si>
    <t>Acharya Gudimella</t>
  </si>
  <si>
    <t>Arun &amp; Aishwaria Balasubramanian</t>
  </si>
  <si>
    <t>Arun &amp; Sirisha Beeram</t>
  </si>
  <si>
    <t>Ashok Reddy</t>
  </si>
  <si>
    <t>Balathandapani &amp; Vandana Krishnakumar</t>
  </si>
  <si>
    <t>Dharmesh C Mirani</t>
  </si>
  <si>
    <t>Goel</t>
  </si>
  <si>
    <t>jyothsna &amp; Ravindar Reddy</t>
  </si>
  <si>
    <t>Karthick &amp; Anandalakshmi Sambandhamurthy</t>
  </si>
  <si>
    <t>Karthikkumar Amaravathy</t>
  </si>
  <si>
    <t>Krishna &amp; Usha Kiran Ravi</t>
  </si>
  <si>
    <t>krishna ravi</t>
  </si>
  <si>
    <t>Mahesh &amp; Bijji Srinivasan</t>
  </si>
  <si>
    <t>Mahesh Theru</t>
  </si>
  <si>
    <t>Manas Upadhyaya &amp; Ruby Verma</t>
  </si>
  <si>
    <t>poovanesh saravanan</t>
  </si>
  <si>
    <t>Pramesh &amp; Shailaja Aryal</t>
  </si>
  <si>
    <t>prasad kurella</t>
  </si>
  <si>
    <t>Prashant Kolte</t>
  </si>
  <si>
    <t>Pratap &amp; Shilpa</t>
  </si>
  <si>
    <t>Rajat Mameshwari</t>
  </si>
  <si>
    <t>Rajesh Narra</t>
  </si>
  <si>
    <t>rajkiran mooga</t>
  </si>
  <si>
    <t>Ramanath &amp; Jayanthi Nair</t>
  </si>
  <si>
    <t>Sahitya Tirumani</t>
  </si>
  <si>
    <t>Sanjay Shirovastava</t>
  </si>
  <si>
    <t>Santosh Sangineni</t>
  </si>
  <si>
    <t>Santosh Thakur</t>
  </si>
  <si>
    <t>Sarita pochampally</t>
  </si>
  <si>
    <t>Satya &amp; Radha Godavarthy</t>
  </si>
  <si>
    <t>Sesha &amp; Vandana Arige</t>
  </si>
  <si>
    <t>Shyamala &amp; Vijay Maddi</t>
  </si>
  <si>
    <t>Srinivas Bingi</t>
  </si>
  <si>
    <t>Srinivasan Narayan</t>
  </si>
  <si>
    <t>sudhir bheemakumar shilpa</t>
  </si>
  <si>
    <t>venkat julakanti</t>
  </si>
  <si>
    <t>Venkata Bhava Narayana Rao</t>
  </si>
  <si>
    <t>Venkata Kada</t>
  </si>
  <si>
    <t>Vijayamadhuri Rao</t>
  </si>
  <si>
    <t>Vijayaraja &amp; Rajalakshmi Govindarajan</t>
  </si>
  <si>
    <t>Vipul &amp; Sujala Narain</t>
  </si>
  <si>
    <t>Alamelu Venkatachalam</t>
  </si>
  <si>
    <t>Ananth Gokhale</t>
  </si>
  <si>
    <t>Archana R Siddamreddy</t>
  </si>
  <si>
    <t>Bhanu &amp; Divakar</t>
  </si>
  <si>
    <t>Ganesh Ramakrishnan</t>
  </si>
  <si>
    <t>harish kumar kora revanna</t>
  </si>
  <si>
    <t>Kalpana Penchala</t>
  </si>
  <si>
    <t>kumar rao singisethi</t>
  </si>
  <si>
    <t>Lalita &amp; Ashok Komar</t>
  </si>
  <si>
    <t>Laxmisai Inc</t>
  </si>
  <si>
    <t>Lynn Mitra</t>
  </si>
  <si>
    <t>Madhu &amp; Subathra Nair</t>
  </si>
  <si>
    <t>Madhu Kondepudi</t>
  </si>
  <si>
    <t>mythraeyee mukundan</t>
  </si>
  <si>
    <t>Naresh &amp; Melinda Chintalcheru</t>
  </si>
  <si>
    <t>Nitin &amp; Rajul Jain</t>
  </si>
  <si>
    <t>Pravin Padmanaban</t>
  </si>
  <si>
    <t>Punitha McCormick</t>
  </si>
  <si>
    <t>rathnam basam</t>
  </si>
  <si>
    <t>Sahana Thantry</t>
  </si>
  <si>
    <t>Satish Kumar &amp; ramya gopannagari</t>
  </si>
  <si>
    <t>shankar paravastu</t>
  </si>
  <si>
    <t>soujanya raparla</t>
  </si>
  <si>
    <t>Sowmya Saraf</t>
  </si>
  <si>
    <t>sridurga devi adusumilli</t>
  </si>
  <si>
    <t>Srikanth Chalasani</t>
  </si>
  <si>
    <t>Swapnil &amp; Dipeeka Raud</t>
  </si>
  <si>
    <t>ugendran thulasingam</t>
  </si>
  <si>
    <t>Vijayakumar Sivagnanam</t>
  </si>
  <si>
    <t>Sreenivas Bolligorla</t>
  </si>
  <si>
    <t>Eshwar Giddusa</t>
  </si>
  <si>
    <t>Suresh &amp; Cheri Sundaram</t>
  </si>
  <si>
    <t>Haritha Atlluri</t>
  </si>
  <si>
    <t>Sheetal &amp; Divya Goel</t>
  </si>
  <si>
    <t>Vijaya Kumar &amp; Geetanjali Jha</t>
  </si>
  <si>
    <t>Ram &amp; Jyotsna Somaraju</t>
  </si>
  <si>
    <t>Ramesh &amp; Shanthi Rajendran</t>
  </si>
  <si>
    <t>Brahma Reddy &amp; Vijaya Pulagam</t>
  </si>
  <si>
    <t>Somasekar Nambakam</t>
  </si>
  <si>
    <t>Swarna Vasireddy</t>
  </si>
  <si>
    <t>Kanagala Sambasiva Rao</t>
  </si>
  <si>
    <t>Naga V Vijjapu</t>
  </si>
  <si>
    <t>Swapnil Padate</t>
  </si>
  <si>
    <t>Jayanth Chakka</t>
  </si>
  <si>
    <t>Rajender &amp; Swapna Kolipaka</t>
  </si>
  <si>
    <t>Raj &amp; Krishan Bedi</t>
  </si>
  <si>
    <t>Sathish &amp; Sushma Chennuru</t>
  </si>
  <si>
    <t xml:space="preserve">   Sushma Chennuru</t>
  </si>
  <si>
    <t>Total Sathish &amp; Sushma Chennuru</t>
  </si>
  <si>
    <t>Beena Kadam</t>
  </si>
  <si>
    <t>Seema Bhardwaj</t>
  </si>
  <si>
    <t xml:space="preserve">   Komal Bhardwaj</t>
  </si>
  <si>
    <t xml:space="preserve">   Nupur Bhardwaj</t>
  </si>
  <si>
    <t>Total Seema Bhardwaj</t>
  </si>
  <si>
    <t>Saroj Narayan</t>
  </si>
  <si>
    <t>Umashankar Achalla</t>
  </si>
  <si>
    <t>Praveen Perala</t>
  </si>
  <si>
    <t>Seshadri Uppiliappan</t>
  </si>
  <si>
    <t>Vijay Peddaiahgari</t>
  </si>
  <si>
    <t>Aramukam Balasubramanian</t>
  </si>
  <si>
    <t>Narendra Bhupathi</t>
  </si>
  <si>
    <t xml:space="preserve">   Narendra</t>
  </si>
  <si>
    <t>Total Narendra Bhupathi</t>
  </si>
  <si>
    <t>Phani &amp; Swathi Mandalaparti</t>
  </si>
  <si>
    <t>Raghu Abbaraju</t>
  </si>
  <si>
    <t>Anil Ghosali &amp; Avani Dhewajoo</t>
  </si>
  <si>
    <t>Pradeep &amp; Madhavi Bussannagari</t>
  </si>
  <si>
    <t>Srinivas Chitti &amp; Anitha Dasari</t>
  </si>
  <si>
    <t>Vibek Guragain &amp; Pratima Ghimire</t>
  </si>
  <si>
    <t>Vinay Shankar</t>
  </si>
  <si>
    <t>Prashanth Panchanan Das</t>
  </si>
  <si>
    <t>Shetal Urmil Desai</t>
  </si>
  <si>
    <t>Supriya Kativarapu</t>
  </si>
  <si>
    <t>Surya Dwivedi</t>
  </si>
  <si>
    <t>Venkata Subramanyam Vemuri</t>
  </si>
  <si>
    <t xml:space="preserve">   Venkata Subramanyam</t>
  </si>
  <si>
    <t>Total Venkata Subramanyam Vemuri</t>
  </si>
  <si>
    <t>Sheethal Srinivas</t>
  </si>
  <si>
    <t>Raghavendra &amp; Shubha Bhat</t>
  </si>
  <si>
    <t>Ranil Reddy</t>
  </si>
  <si>
    <t>Sowmika Venkatesh</t>
  </si>
  <si>
    <t>Praveen Papireddy</t>
  </si>
  <si>
    <t>Siva &amp; Padmarekha Busa</t>
  </si>
  <si>
    <t>Venkataramanan Karhtikeyan</t>
  </si>
  <si>
    <t>Vijay &amp; Lakshmi Reddy</t>
  </si>
  <si>
    <t>Umesh Patil</t>
  </si>
  <si>
    <t>veera venkata mulam</t>
  </si>
  <si>
    <t>Ishwara Bhat</t>
  </si>
  <si>
    <t>kandarp patel</t>
  </si>
  <si>
    <t>Sreepremesh Gogineni</t>
  </si>
  <si>
    <t xml:space="preserve">   premesh</t>
  </si>
  <si>
    <t>Total Sreepremesh Gogineni</t>
  </si>
  <si>
    <t>Chandra &amp; Samatha Arvapalli</t>
  </si>
  <si>
    <t>Gurudutt Nayak</t>
  </si>
  <si>
    <t>Ashutosh kumar</t>
  </si>
  <si>
    <t>Balamurali &amp; Deepthi Suddula</t>
  </si>
  <si>
    <t>Girish &amp; Nethra Paniraja</t>
  </si>
  <si>
    <t>Thirumalarao Pathipatti</t>
  </si>
  <si>
    <t>Akshata Nagaraj</t>
  </si>
  <si>
    <t>Suma &amp; Mandar Joshi</t>
  </si>
  <si>
    <t>swathi perumandla</t>
  </si>
  <si>
    <t>Lokamanya Rampilla</t>
  </si>
  <si>
    <t>Praveen Bandaru</t>
  </si>
  <si>
    <t>Krishnamoorthy Nagarajan</t>
  </si>
  <si>
    <t>Rakesh Chandramouli</t>
  </si>
  <si>
    <t>Ramkumar Subramanian</t>
  </si>
  <si>
    <t>Jayaprakash Kotagiri</t>
  </si>
  <si>
    <t>Kulasekharam Gurugubelli</t>
  </si>
  <si>
    <t>Madhu &amp; Supriya Cherku</t>
  </si>
  <si>
    <t>Rajendra Guthala</t>
  </si>
  <si>
    <t>Shankar &amp; Mohini Chatterjee</t>
  </si>
  <si>
    <t>Gopikrishna Pandiri</t>
  </si>
  <si>
    <t>Harmeet &amp; Taranjeet Padam</t>
  </si>
  <si>
    <t>Jayesh Nalinakumaran</t>
  </si>
  <si>
    <t>krishna dara vijaya</t>
  </si>
  <si>
    <t>Mageshkumar Narayanan</t>
  </si>
  <si>
    <t>Prantik &amp; Shradhanjali Gachhayat</t>
  </si>
  <si>
    <t>Pravalika Gadde</t>
  </si>
  <si>
    <t>Rama R Vadranam</t>
  </si>
  <si>
    <t>ramesh sivakumar</t>
  </si>
  <si>
    <t>Umesh Karpe</t>
  </si>
  <si>
    <t>Sunil &amp; Lavanya Rao</t>
  </si>
  <si>
    <t>Amarnath Jawalkar</t>
  </si>
  <si>
    <t>Amrit Soni</t>
  </si>
  <si>
    <t>Anand venkatesh pandiyan</t>
  </si>
  <si>
    <t>Bangame</t>
  </si>
  <si>
    <t>Dmit &amp; Sunita Patel</t>
  </si>
  <si>
    <t>Gayathri D Mariappan</t>
  </si>
  <si>
    <t>Harish Kalvakota</t>
  </si>
  <si>
    <t>Hiral Patel &amp; Sam Hudson</t>
  </si>
  <si>
    <t>jinal shah</t>
  </si>
  <si>
    <t>Koushik Bakthavathsalam</t>
  </si>
  <si>
    <t>krishna yejju</t>
  </si>
  <si>
    <t>Mandar &amp; Simantini Joshi</t>
  </si>
  <si>
    <t>Manikanda Venkatesan</t>
  </si>
  <si>
    <t>Mohan Tholaka</t>
  </si>
  <si>
    <t>Narendra Singh</t>
  </si>
  <si>
    <t>Navin &amp; Padma Patel</t>
  </si>
  <si>
    <t>Nilkanth &amp; Ishita Desai</t>
  </si>
  <si>
    <t>prashant pujari</t>
  </si>
  <si>
    <t>Rajagopalan C Madhavan</t>
  </si>
  <si>
    <t>ramilaben patel</t>
  </si>
  <si>
    <t>Sandeep Kumar Gungu</t>
  </si>
  <si>
    <t>Sridhar &amp; Gayatri Macha</t>
  </si>
  <si>
    <t>Sridhar Deivasingamani</t>
  </si>
  <si>
    <t xml:space="preserve">   Sri Mani</t>
  </si>
  <si>
    <t>Total Sridhar Deivasingamani</t>
  </si>
  <si>
    <t>Srinivas &amp; Valli Mallipudi</t>
  </si>
  <si>
    <t>Sumeeth &amp; Swapnasheedella Shivanagere</t>
  </si>
  <si>
    <t>Vasudevan &amp; Swomya Satish</t>
  </si>
  <si>
    <t>Venkata Shravanti Nemmani</t>
  </si>
  <si>
    <t>Venkatahari P Rayavarapu</t>
  </si>
  <si>
    <t>Venkatesh Selvaraj</t>
  </si>
  <si>
    <t>Yamini Sompalle</t>
  </si>
  <si>
    <t>Bandi Naveen Goud</t>
  </si>
  <si>
    <t>karthy macuchetty</t>
  </si>
  <si>
    <t>Madhav Ratnakar</t>
  </si>
  <si>
    <t>Madhusudhan Devareddy</t>
  </si>
  <si>
    <t>Mukul Srivatsav</t>
  </si>
  <si>
    <t>Nagarajan &amp; Lakshmi Ramesh</t>
  </si>
  <si>
    <t>Pranay &amp; Kalpana Kanake</t>
  </si>
  <si>
    <t>Ravikumar &amp; Swapna Geejula</t>
  </si>
  <si>
    <t>Sai Kamal Sreeja Veepuri</t>
  </si>
  <si>
    <t xml:space="preserve">   Shree Veepuri</t>
  </si>
  <si>
    <t>Total Sai Kamal Sreeja Veepuri</t>
  </si>
  <si>
    <t>Samayanti Atluri</t>
  </si>
  <si>
    <t>Sreeharsha Hulisandra</t>
  </si>
  <si>
    <t>Srinivas &amp; Jyothi Manda</t>
  </si>
  <si>
    <t>Sundeep Kumar Bandam</t>
  </si>
  <si>
    <t>Venu &amp; Lakshmi Kothuri</t>
  </si>
  <si>
    <t>ramya gamini</t>
  </si>
  <si>
    <t>Swetha Minupuri</t>
  </si>
  <si>
    <t>Harish Kumar Bayyavarapu</t>
  </si>
  <si>
    <t>Ketan Patel &amp; Aparna</t>
  </si>
  <si>
    <t>Nagarajan Deivasigamani</t>
  </si>
  <si>
    <t>Vivek Sundararaj</t>
  </si>
  <si>
    <t>Sharathbabu Vishwanadhula</t>
  </si>
  <si>
    <t>Harish &amp; Divya Sastri</t>
  </si>
  <si>
    <t>Nitin Chinnamaraju</t>
  </si>
  <si>
    <t>Amit &amp; Sunila Kumar</t>
  </si>
  <si>
    <t>Ritika &amp; Maninder Chadha</t>
  </si>
  <si>
    <t>Suneetha Koduri</t>
  </si>
  <si>
    <t>Ayoush Dixit &amp; Prarthana Sherchan</t>
  </si>
  <si>
    <t>Laxman &amp; Anju Bishunke</t>
  </si>
  <si>
    <t>Nita Rout</t>
  </si>
  <si>
    <t>Pradeep Chaplain &amp; Elina Luitel</t>
  </si>
  <si>
    <t>Usha Karanam</t>
  </si>
  <si>
    <t>Rajender Aavula</t>
  </si>
  <si>
    <t>Sampath Chintagari</t>
  </si>
  <si>
    <t>Thulasiraman Satchidanandam</t>
  </si>
  <si>
    <t>Harshavardhan R Tathireddy</t>
  </si>
  <si>
    <t>Sudarshan Pednekar</t>
  </si>
  <si>
    <t>Chandra &amp; Srujana Kammari</t>
  </si>
  <si>
    <t>Pradeep &amp; Kalyani Rayala</t>
  </si>
  <si>
    <t>Rohit Kadam</t>
  </si>
  <si>
    <t>Venkata Karthik Kapila</t>
  </si>
  <si>
    <t>Phaneesh Kassa</t>
  </si>
  <si>
    <t>Saravanan Shanmuganathan</t>
  </si>
  <si>
    <t>Sreenivasa Pentela</t>
  </si>
  <si>
    <t>Shashank Sadali Aswathnarayana</t>
  </si>
  <si>
    <t>Scub Scubek Reddy</t>
  </si>
  <si>
    <t>geeta velagala</t>
  </si>
  <si>
    <t>Kalyan Anumalasetty</t>
  </si>
  <si>
    <t>Megha Garg Sinha</t>
  </si>
  <si>
    <t>Phanindra Nallam</t>
  </si>
  <si>
    <t>Venkata Karthik Jakka</t>
  </si>
  <si>
    <t>Pavan Manthena</t>
  </si>
  <si>
    <t>Ram Kishtu Daratla</t>
  </si>
  <si>
    <t>Arun Anandan</t>
  </si>
  <si>
    <t>Manideep Raja Vanama</t>
  </si>
  <si>
    <t>Shanthi B Rangarao</t>
  </si>
  <si>
    <t>Anvita Kumar</t>
  </si>
  <si>
    <t>Sivakumar Chitta</t>
  </si>
  <si>
    <t>Gnaneswar &amp; Saraswathy Kakani</t>
  </si>
  <si>
    <t>Kalyan &amp; Shalini Ghantasala</t>
  </si>
  <si>
    <t>Lakshmi Deepthi Kunapareddy</t>
  </si>
  <si>
    <t>Ramacharan &amp; Sireesha Gumma</t>
  </si>
  <si>
    <t>Vanaja &amp; Mohana Rao Patchipulusu</t>
  </si>
  <si>
    <t xml:space="preserve">   Vanaja Patchipulusu</t>
  </si>
  <si>
    <t>Total Vanaja &amp; Mohana Rao Patchipulusu</t>
  </si>
  <si>
    <t>Kiran Varanasi</t>
  </si>
  <si>
    <t>Parvati Raju</t>
  </si>
  <si>
    <t>Raghuraman Bose</t>
  </si>
  <si>
    <t>Ramya Smitha</t>
  </si>
  <si>
    <t>Avinash Ramasahayam</t>
  </si>
  <si>
    <t>kumara sai singaraju</t>
  </si>
  <si>
    <t>Sreenidhi Uppala</t>
  </si>
  <si>
    <t>Rupa Nallamothu</t>
  </si>
  <si>
    <t>Sandeep Karra</t>
  </si>
  <si>
    <t>Satya &amp; Sreedevi Misra</t>
  </si>
  <si>
    <t>Swapna Panuguluri</t>
  </si>
  <si>
    <t>Manoj Annambhotla</t>
  </si>
  <si>
    <t>Samrat Potnuru</t>
  </si>
  <si>
    <t>Srinivas Sama</t>
  </si>
  <si>
    <t>Deepak Garg</t>
  </si>
  <si>
    <t>Tishar Jambhulkar</t>
  </si>
  <si>
    <t>Nagamahesh Desu</t>
  </si>
  <si>
    <t>Sridhar Erukulla</t>
  </si>
  <si>
    <t>Praveen Konala</t>
  </si>
  <si>
    <t>Shivangi Hazari</t>
  </si>
  <si>
    <t>Srikanth Yerra</t>
  </si>
  <si>
    <t>Srinivas Galla</t>
  </si>
  <si>
    <t>Ramprabhu &amp; Maheshwari Vellaisamy</t>
  </si>
  <si>
    <t>Nandika Gogineni</t>
  </si>
  <si>
    <t>Laxminarayana Kolipaka</t>
  </si>
  <si>
    <t>Chandra Sekhar Marada</t>
  </si>
  <si>
    <t>Phani Kiran Ganta</t>
  </si>
  <si>
    <t>Bharath Reddy Valadri</t>
  </si>
  <si>
    <t>Kalyan &amp; Koushika pendyala</t>
  </si>
  <si>
    <t>Suresh Karri</t>
  </si>
  <si>
    <t>Venkata Krishna Vytla</t>
  </si>
  <si>
    <t>Bhaskar Dulam</t>
  </si>
  <si>
    <t>Kiran Khadke</t>
  </si>
  <si>
    <t>Manoj patel</t>
  </si>
  <si>
    <t>Srinivasulu Kakollu &amp; Sraina Vadlamudi</t>
  </si>
  <si>
    <t>Vekata D V Jaya Simha Velugubantla</t>
  </si>
  <si>
    <t>Dhanasekhar Murugan</t>
  </si>
  <si>
    <t>Sitaram gummadi</t>
  </si>
  <si>
    <t>Salil &amp; Vijaya Bhasin</t>
  </si>
  <si>
    <t>toral shah</t>
  </si>
  <si>
    <t>kavalakuntla  subbarami</t>
  </si>
  <si>
    <t>Santosh Kumar Penchala</t>
  </si>
  <si>
    <t>Suresh Kumar Kallakuri</t>
  </si>
  <si>
    <t>Vijaya &amp; Krishna Rao Baru</t>
  </si>
  <si>
    <t>Raghunandan Reddy</t>
  </si>
  <si>
    <t>Rama Krishna Mulukutla</t>
  </si>
  <si>
    <t>Sachin S Panaskar</t>
  </si>
  <si>
    <t>Sanjay Rout</t>
  </si>
  <si>
    <t>Umamaheshwar R Yerabati</t>
  </si>
  <si>
    <t>Veera Venkata Lukka</t>
  </si>
  <si>
    <t xml:space="preserve">   Soma Sekhar Lukka</t>
  </si>
  <si>
    <t>Total Veera Venkata Lukka</t>
  </si>
  <si>
    <t>venkat potturi</t>
  </si>
  <si>
    <t>Anand Babu Jadhav</t>
  </si>
  <si>
    <t>Anand Chockaiah</t>
  </si>
  <si>
    <t>Bharat &amp; Thaarini Prasadam</t>
  </si>
  <si>
    <t>Chandra Jogulababurao</t>
  </si>
  <si>
    <t>Chirnjeevi &amp; Srividya Yezziuvarapu</t>
  </si>
  <si>
    <t>Dr BS &amp; Geetha Kesavan</t>
  </si>
  <si>
    <t>Ganesh Kaliyaperumal</t>
  </si>
  <si>
    <t>Hari Prasad Pathi</t>
  </si>
  <si>
    <t>Harini Sutari</t>
  </si>
  <si>
    <t>Jay &amp; Prerna Rawal</t>
  </si>
  <si>
    <t>Kondepati Padmaja</t>
  </si>
  <si>
    <t>Krishna Mohan katrapati</t>
  </si>
  <si>
    <t>Krishna Prasad Nemmara</t>
  </si>
  <si>
    <t>Lakshmi Ramesh</t>
  </si>
  <si>
    <t>Poonam Kaza</t>
  </si>
  <si>
    <t>Rajesh Reddy Gunda</t>
  </si>
  <si>
    <t>ravikumar rajinikanth</t>
  </si>
  <si>
    <t>Rohini Yerram</t>
  </si>
  <si>
    <t>Saligram &amp; Usha Ramesh</t>
  </si>
  <si>
    <t>Sushil Gupta</t>
  </si>
  <si>
    <t>venkata hari goli</t>
  </si>
  <si>
    <t>Vinnu Arige</t>
  </si>
  <si>
    <t>Andy Nehra</t>
  </si>
  <si>
    <t>Arjun kumar paruchuri</t>
  </si>
  <si>
    <t>Ashok &amp; Rasmita Prusty</t>
  </si>
  <si>
    <t>Ashwin &amp; Akshatha Kavindran</t>
  </si>
  <si>
    <t>Badri Athreya</t>
  </si>
  <si>
    <t>Chandrasekar Salian</t>
  </si>
  <si>
    <t>Chethan</t>
  </si>
  <si>
    <t>Chilumula Reddy</t>
  </si>
  <si>
    <t>Dinesh Swamynathan</t>
  </si>
  <si>
    <t>Harish Dhumal</t>
  </si>
  <si>
    <t>Harish Garapati</t>
  </si>
  <si>
    <t>Jyotirmoy Dutta</t>
  </si>
  <si>
    <t>Kapil shah</t>
  </si>
  <si>
    <t>Kiran Padmanabhuni</t>
  </si>
  <si>
    <t>Krishna &amp; Uma Balakrishnan</t>
  </si>
  <si>
    <t>Maheshwar Kulkarni</t>
  </si>
  <si>
    <t>Manoj Kumar Varma Chekuri</t>
  </si>
  <si>
    <t>manush gupta</t>
  </si>
  <si>
    <t>Meera Nagaraj</t>
  </si>
  <si>
    <t>Naresh Prasanna Janjam</t>
  </si>
  <si>
    <t>Parag mehresh</t>
  </si>
  <si>
    <t>Pavan Venigella</t>
  </si>
  <si>
    <t>pavithra balasubramanian</t>
  </si>
  <si>
    <t>Poornima Keshavamurthy</t>
  </si>
  <si>
    <t>Prakash &amp; Asha Patel</t>
  </si>
  <si>
    <t>Pramod Dhabadi</t>
  </si>
  <si>
    <t>Prathyusha Tadikonda</t>
  </si>
  <si>
    <t>Rajesh &amp; Dipti Paranjape</t>
  </si>
  <si>
    <t>Ravi &amp; Aruna Ramanujam</t>
  </si>
  <si>
    <t>Saurabh Pandey</t>
  </si>
  <si>
    <t>Sridhar Jasti</t>
  </si>
  <si>
    <t>Sriram Narayanan</t>
  </si>
  <si>
    <t>Subramaniam &amp; Kanupriya Badrinarayanan</t>
  </si>
  <si>
    <t>Sudhir &amp; Hanuma Swetha Vyakaranam</t>
  </si>
  <si>
    <t>sundaram balamurugan</t>
  </si>
  <si>
    <t>swapnali patil</t>
  </si>
  <si>
    <t>Tushar Gupta</t>
  </si>
  <si>
    <t>veera vegi</t>
  </si>
  <si>
    <t>Vijay shekar rao akula</t>
  </si>
  <si>
    <t>Vikas Mayur</t>
  </si>
  <si>
    <t>Vikram Luthar</t>
  </si>
  <si>
    <t>Vikram Singh</t>
  </si>
  <si>
    <t>Vinit &amp; Uma Garg</t>
  </si>
  <si>
    <t>Anika Prakash</t>
  </si>
  <si>
    <t>Arjun Veneshetty</t>
  </si>
  <si>
    <t>Arunshankar Sathy Ravi</t>
  </si>
  <si>
    <t>Bipinkumar Patel</t>
  </si>
  <si>
    <t>Chandan &amp; Swathi Bhagwat</t>
  </si>
  <si>
    <t>devarajan</t>
  </si>
  <si>
    <t>Dr Bappaditya &amp; Shlpi Banerjee</t>
  </si>
  <si>
    <t>Hemalatha Chinnathambi</t>
  </si>
  <si>
    <t>Karthik &amp; Priyadarshini Sampath</t>
  </si>
  <si>
    <t>Kiran &amp; Dimple Bharwani</t>
  </si>
  <si>
    <t>Mahesh mokire</t>
  </si>
  <si>
    <t>neal auto</t>
  </si>
  <si>
    <t>Nishant &amp; Prarthna Bhatt</t>
  </si>
  <si>
    <t>Parikshit Deshmukh</t>
  </si>
  <si>
    <t>Pooja Gupta</t>
  </si>
  <si>
    <t>Pramod Cholleti</t>
  </si>
  <si>
    <t>Prashant Hanmant Kachare</t>
  </si>
  <si>
    <t>priya patel</t>
  </si>
  <si>
    <t>Raghavendra &amp; Jyotirani Hegde</t>
  </si>
  <si>
    <t>rahul gami</t>
  </si>
  <si>
    <t>Ramya Ramanan</t>
  </si>
  <si>
    <t>sampathkumar srivathsal</t>
  </si>
  <si>
    <t>sarat chandra janga</t>
  </si>
  <si>
    <t>Shankar Ravul</t>
  </si>
  <si>
    <t>Shirisha Bandaru</t>
  </si>
  <si>
    <t>Silpa Inaganti</t>
  </si>
  <si>
    <t>Sivakumar Kuppuswamy</t>
  </si>
  <si>
    <t>Smiti Sahu &amp; Vishwas Vanar</t>
  </si>
  <si>
    <t>Sreenivasa Ravipati</t>
  </si>
  <si>
    <t>sridhar macha</t>
  </si>
  <si>
    <t>Viswa &amp; Prasanthi Adapa</t>
  </si>
  <si>
    <t>Samatha Gollapudi</t>
  </si>
  <si>
    <t>Harika Sutari</t>
  </si>
  <si>
    <t>Jyoti Patel</t>
  </si>
  <si>
    <t>Poonam &amp; Kandarp Patel</t>
  </si>
  <si>
    <t>Harish &amp; Nisha Pithadia</t>
  </si>
  <si>
    <t xml:space="preserve">   Heena Pithadia</t>
  </si>
  <si>
    <t>Total Harish &amp; Nisha Pithadia</t>
  </si>
  <si>
    <t>Vaishali Deshpande</t>
  </si>
  <si>
    <t>Srinivas &amp; Madhura Shenoy</t>
  </si>
  <si>
    <t>Payal Shah</t>
  </si>
  <si>
    <t>Ravi  &amp; Anju Sharma</t>
  </si>
  <si>
    <t>Sairam samba</t>
  </si>
  <si>
    <t>Srinivas Kompally</t>
  </si>
  <si>
    <t>Divakar Reddy</t>
  </si>
  <si>
    <t>kiran kumar nare</t>
  </si>
  <si>
    <t>Prakash Nutulapati</t>
  </si>
  <si>
    <t>Naga Sai Kiran Maddali</t>
  </si>
  <si>
    <t>Vijay Bantanur</t>
  </si>
  <si>
    <t>Jyotsnamayee &amp; Ajaya Sahu</t>
  </si>
  <si>
    <t>shivangini  hazari</t>
  </si>
  <si>
    <t>Shankar Desai</t>
  </si>
  <si>
    <t>Saneel Siddavatam</t>
  </si>
  <si>
    <t>Revathi Pedapati</t>
  </si>
  <si>
    <t>Ajay Babu Dasari</t>
  </si>
  <si>
    <t>Kalyan Velpula</t>
  </si>
  <si>
    <t>Mahita Kolli</t>
  </si>
  <si>
    <t>Abhishek Junoothula</t>
  </si>
  <si>
    <t>Achintya Sai</t>
  </si>
  <si>
    <t>Anjana Vegaraju</t>
  </si>
  <si>
    <t>Archana Oberoi</t>
  </si>
  <si>
    <t>Divya Kesanakurti</t>
  </si>
  <si>
    <t>Manjit K Jutla</t>
  </si>
  <si>
    <t>Sudhakar Deepalatha Vemuri</t>
  </si>
  <si>
    <t>Madhuri Voraganti</t>
  </si>
  <si>
    <t>swathi nalabolu</t>
  </si>
  <si>
    <t>Balasubramanyam Appalla</t>
  </si>
  <si>
    <t>Rahul Bethi</t>
  </si>
  <si>
    <t>Jagadeeshwar Veda</t>
  </si>
  <si>
    <t>Vijay P Reddy &amp; Lakshmi Sankepally</t>
  </si>
  <si>
    <t>Vijaya Pakanati</t>
  </si>
  <si>
    <t>Anurupa Voore</t>
  </si>
  <si>
    <t>Ashuthosh &amp; Pallavi Katari</t>
  </si>
  <si>
    <t>Bairsetty Adarsh</t>
  </si>
  <si>
    <t>Praveena Mokkapati</t>
  </si>
  <si>
    <t>Pushpakar Ganti</t>
  </si>
  <si>
    <t>Raghuveer Ganta</t>
  </si>
  <si>
    <t>Shashi &amp; Swamy Setty</t>
  </si>
  <si>
    <t>suri babu koppana</t>
  </si>
  <si>
    <t>Anirudh Lanka</t>
  </si>
  <si>
    <t>Alpesh &amp; Parul Patel</t>
  </si>
  <si>
    <t>Hemant J Patel</t>
  </si>
  <si>
    <t xml:space="preserve">   Hemanth J Patel</t>
  </si>
  <si>
    <t>Total Hemant J Patel</t>
  </si>
  <si>
    <t>Mahavir Mahila Mandal</t>
  </si>
  <si>
    <t>Radhakrishna S Kolar</t>
  </si>
  <si>
    <t>Raghavender Kedam</t>
  </si>
  <si>
    <t>Nageswara R Kalluri</t>
  </si>
  <si>
    <t>Pavan Vankamamidi</t>
  </si>
  <si>
    <t>Thoout Reddy Varshith Reddy</t>
  </si>
  <si>
    <t>Venkatesh Popuri</t>
  </si>
  <si>
    <t>Vikram &amp; Vaishali Singh</t>
  </si>
  <si>
    <t>Bala Thrunavukaraju</t>
  </si>
  <si>
    <t>Karan Sood</t>
  </si>
  <si>
    <t>Satheesh &amp; Sashikala Reddy</t>
  </si>
  <si>
    <t>Jayaram Kanduri</t>
  </si>
  <si>
    <t>Vibha &amp; Sangeeta Patel</t>
  </si>
  <si>
    <t>Anil Kumar Bonagiri</t>
  </si>
  <si>
    <t>Sheila D Phan</t>
  </si>
  <si>
    <t>Srinivas Anagani</t>
  </si>
  <si>
    <t>Srinivas &amp; Geetha Krishnan</t>
  </si>
  <si>
    <t>Arun Raman</t>
  </si>
  <si>
    <t>Ramakrishna Bikkumala</t>
  </si>
  <si>
    <t>Sai Gutti</t>
  </si>
  <si>
    <t>Bharani R Bhamidi</t>
  </si>
  <si>
    <t>Sateesh &amp; Swathi Nallamothu</t>
  </si>
  <si>
    <t>prasad deenbandhu</t>
  </si>
  <si>
    <t>Satish Patri</t>
  </si>
  <si>
    <t>Uday Raju Pothumanchi</t>
  </si>
  <si>
    <t>Brahmananda Rai</t>
  </si>
  <si>
    <t>Krupakar Konda</t>
  </si>
  <si>
    <t>Raghavender Neradi</t>
  </si>
  <si>
    <t>sabitha ramoju</t>
  </si>
  <si>
    <t>Vijayalakshmi Singamsetty</t>
  </si>
  <si>
    <t>Aashima bansal</t>
  </si>
  <si>
    <t>Nityanathan Ranganathan</t>
  </si>
  <si>
    <t>Kranthi Kumar Eligeti</t>
  </si>
  <si>
    <t>Raghavkar Karny</t>
  </si>
  <si>
    <t>Srinivaskumar Mulukutla</t>
  </si>
  <si>
    <t>Adwait &amp; Deepti Joshi</t>
  </si>
  <si>
    <t>Amit &amp; Kranti Kulkarni</t>
  </si>
  <si>
    <t>Pooja Shah</t>
  </si>
  <si>
    <t>Vasavi Rangammagari</t>
  </si>
  <si>
    <t>Anil Kumar Venkata</t>
  </si>
  <si>
    <t>Bishnu Prasad Dash</t>
  </si>
  <si>
    <t>sanam kaur</t>
  </si>
  <si>
    <t>Ashok Kosooru</t>
  </si>
  <si>
    <t>Chitra Kamal</t>
  </si>
  <si>
    <t>Manasa Reddy Koppula</t>
  </si>
  <si>
    <t>Nishanth</t>
  </si>
  <si>
    <t>Sharath reddy</t>
  </si>
  <si>
    <t>vamsi peppalla</t>
  </si>
  <si>
    <t>Vijayalakshmi Venugopal</t>
  </si>
  <si>
    <t>Raghu V Reddy Kareddy</t>
  </si>
  <si>
    <t>Sravanthi Chinta</t>
  </si>
  <si>
    <t>Balaji Narnur</t>
  </si>
  <si>
    <t>Chiroo Mangamuri</t>
  </si>
  <si>
    <t>Urvish &amp; Viraj Joshi</t>
  </si>
  <si>
    <t>Chandrakant &amp; Padma Patel</t>
  </si>
  <si>
    <t>Kalyan Annavajjula</t>
  </si>
  <si>
    <t>Krishna Shalini Rekala</t>
  </si>
  <si>
    <t>Krishnaiah Boyayella</t>
  </si>
  <si>
    <t>Narasimha &amp; HimaBindu Velma</t>
  </si>
  <si>
    <t>Naveen Prasad Babu Surisetti</t>
  </si>
  <si>
    <t>prashant Hiremath</t>
  </si>
  <si>
    <t>Pridhvi Raju &amp; Keerthi Ganapathiraju</t>
  </si>
  <si>
    <t>Rajat Mawkin</t>
  </si>
  <si>
    <t>Rupesh Kumar Shukla</t>
  </si>
  <si>
    <t>Snigdhadeb Chatterjee</t>
  </si>
  <si>
    <t>Sreedhar Reddy &amp; Kavita Prabhakar Gudur</t>
  </si>
  <si>
    <t>Sreekanth Tiyyala</t>
  </si>
  <si>
    <t>Srilatha Upadhya</t>
  </si>
  <si>
    <t>Srinivasul gunukula</t>
  </si>
  <si>
    <t>Suresh Eepuru</t>
  </si>
  <si>
    <t>Suresh Ganesh Kumar</t>
  </si>
  <si>
    <t>sureshbabu gajendran</t>
  </si>
  <si>
    <t>Vasanth Sista</t>
  </si>
  <si>
    <t>Amar Komal</t>
  </si>
  <si>
    <t>Archana Guduri</t>
  </si>
  <si>
    <t>Asha Gopal Chapala</t>
  </si>
  <si>
    <t>Ashok Pralhad &amp; Shilpa Patel</t>
  </si>
  <si>
    <t>Ashwin Ravindran</t>
  </si>
  <si>
    <t>Avinash Viswanathan</t>
  </si>
  <si>
    <t>Bhaskar Hariharan</t>
  </si>
  <si>
    <t>Dilip Kumar Kolasani</t>
  </si>
  <si>
    <t>ganesha kajale</t>
  </si>
  <si>
    <t>Gopal &amp; Kavitha Chaparla</t>
  </si>
  <si>
    <t>Gyani &amp; Divya</t>
  </si>
  <si>
    <t>Haldi Indian Restaurant</t>
  </si>
  <si>
    <t>Hasmukhbhai Patel</t>
  </si>
  <si>
    <t>Janakiram Sripadanna</t>
  </si>
  <si>
    <t>Jayaswal RK &amp; Lata</t>
  </si>
  <si>
    <t>Kalyanpur &amp; Archana Gangadhar</t>
  </si>
  <si>
    <t>Karthik Veeraiyan</t>
  </si>
  <si>
    <t>katiresh ganeshan</t>
  </si>
  <si>
    <t>Krishna  Kanth</t>
  </si>
  <si>
    <t>Madhava acharya</t>
  </si>
  <si>
    <t>Madhu &amp; Priya Raykar</t>
  </si>
  <si>
    <t>madhu kammari</t>
  </si>
  <si>
    <t>madhuri sivalenka</t>
  </si>
  <si>
    <t>Moulali Shaik</t>
  </si>
  <si>
    <t>Muralidhar S Kanagal</t>
  </si>
  <si>
    <t>Narayana Vedula</t>
  </si>
  <si>
    <t>Naresh Janam</t>
  </si>
  <si>
    <t>Naveen Avula</t>
  </si>
  <si>
    <t>Navin Kumar</t>
  </si>
  <si>
    <t>Neha Gupta</t>
  </si>
  <si>
    <t>Nikunj Patel</t>
  </si>
  <si>
    <t>Nutan Patel</t>
  </si>
  <si>
    <t>nvd</t>
  </si>
  <si>
    <t>Pavan Kumar Sharma</t>
  </si>
  <si>
    <t>pottu vijayshekar</t>
  </si>
  <si>
    <t>Prakash Reddy Mannuru</t>
  </si>
  <si>
    <t>Praveen Madhavaram</t>
  </si>
  <si>
    <t>Purushotham Reddy</t>
  </si>
  <si>
    <t>Radhika D Sriramoju</t>
  </si>
  <si>
    <t>Raghavendra R Mangipudi</t>
  </si>
  <si>
    <t>raghavendra rajan</t>
  </si>
  <si>
    <t>Raghunandan &amp; Vijaya Paturivenkata</t>
  </si>
  <si>
    <t>raja ayyapusetty</t>
  </si>
  <si>
    <t>rajeev suraneni</t>
  </si>
  <si>
    <t>Rajesh Choudhry</t>
  </si>
  <si>
    <t>rajesh madala</t>
  </si>
  <si>
    <t>Ram Praveen Songa</t>
  </si>
  <si>
    <t>ramachandra rangajahgari</t>
  </si>
  <si>
    <t>Rohit S Kale</t>
  </si>
  <si>
    <t>Sarath Gopi</t>
  </si>
  <si>
    <t>Sathyam &amp; Rajeswari Sathyam</t>
  </si>
  <si>
    <t>Satish Naragoni</t>
  </si>
  <si>
    <t>Satish Savant</t>
  </si>
  <si>
    <t>Sejal &amp; Mukesh Panchal</t>
  </si>
  <si>
    <t>Sitarama Gottumukkala</t>
  </si>
  <si>
    <t>Sreekar Kanipaku</t>
  </si>
  <si>
    <t>Sridharan Narayanan</t>
  </si>
  <si>
    <t>Srinu aluru</t>
  </si>
  <si>
    <t>Srivathsan Sathiamoorthy</t>
  </si>
  <si>
    <t>Vaibhav Balaji</t>
  </si>
  <si>
    <t>vasan manickaham</t>
  </si>
  <si>
    <t>vasudeva reddy bommareddy</t>
  </si>
  <si>
    <t>venkat achenulu</t>
  </si>
  <si>
    <t>venkat pasupula</t>
  </si>
  <si>
    <t>venkatakaly potturi</t>
  </si>
  <si>
    <t>Venkatesh &amp; Sailaja Kalvakota</t>
  </si>
  <si>
    <t>vishwa prasad laxmidas</t>
  </si>
  <si>
    <t>Anjali srivastava</t>
  </si>
  <si>
    <t>Annmarie &amp; Ben Peterson</t>
  </si>
  <si>
    <t>Bala murugesh</t>
  </si>
  <si>
    <t>Brij &amp; Jayshreeben Jamnadas</t>
  </si>
  <si>
    <t>Gurugirish &amp; Vedakrishna</t>
  </si>
  <si>
    <t>Indubala Dorai &amp; Raghuraman Krishnamoorthi</t>
  </si>
  <si>
    <t>ishawara &amp; vidhi bhat</t>
  </si>
  <si>
    <t>Iswarya Srinivasan</t>
  </si>
  <si>
    <t>Karthik lakshminarayanan</t>
  </si>
  <si>
    <t>Kranti Swaroop Asapu</t>
  </si>
  <si>
    <t>Parag Kajrolkar</t>
  </si>
  <si>
    <t>Prem &amp; Sudesh Puri</t>
  </si>
  <si>
    <t>premanand nakkana</t>
  </si>
  <si>
    <t>Rajat &amp; Pooja Bhatnagar</t>
  </si>
  <si>
    <t>Rajat Mittal</t>
  </si>
  <si>
    <t>Rajendra Muvva</t>
  </si>
  <si>
    <t>Rakesh &amp; Sheetal Krishnamoorthy</t>
  </si>
  <si>
    <t>Ramesh Gouru</t>
  </si>
  <si>
    <t>shika pokharel</t>
  </si>
  <si>
    <t>Sumanth Namineni</t>
  </si>
  <si>
    <t>vinodita bongarala</t>
  </si>
  <si>
    <t>sowjanya gamini</t>
  </si>
  <si>
    <t>Arpita Sutraway</t>
  </si>
  <si>
    <t>Bhanu Praveen Kankanala</t>
  </si>
  <si>
    <t>Poornima Naik</t>
  </si>
  <si>
    <t>Prasad S Poosa</t>
  </si>
  <si>
    <t>Bharathi Earls</t>
  </si>
  <si>
    <t>Ramesh Patel</t>
  </si>
  <si>
    <t>Ranjith Kavali</t>
  </si>
  <si>
    <t>Shalaka &amp; Pratik Bakore</t>
  </si>
  <si>
    <t>Sasidhar Pemdem</t>
  </si>
  <si>
    <t>Prashant Tripathi</t>
  </si>
  <si>
    <t>Ravishankar Kurumbail</t>
  </si>
  <si>
    <t>Kiran Vanumati</t>
  </si>
  <si>
    <t>Poornanand Jandhyala</t>
  </si>
  <si>
    <t>Deepak Karnawat</t>
  </si>
  <si>
    <t>prashal ankur</t>
  </si>
  <si>
    <t>umesh bihani</t>
  </si>
  <si>
    <t>Varun Malik</t>
  </si>
  <si>
    <t>Krishna Prasad vadlapatla</t>
  </si>
  <si>
    <t>Lalith Balla</t>
  </si>
  <si>
    <t>Sarath Babu godi</t>
  </si>
  <si>
    <t>shah pathik</t>
  </si>
  <si>
    <t>vagdevi varanasi</t>
  </si>
  <si>
    <t>Niraj Bidkar &amp; Gouri</t>
  </si>
  <si>
    <t>Govardhan Yanala</t>
  </si>
  <si>
    <t>Leela Sai Praveen Gopisett</t>
  </si>
  <si>
    <t>Bhavannarayana</t>
  </si>
  <si>
    <t>Uday Sankar &amp; Divya Meka</t>
  </si>
  <si>
    <t>Vrajakishore Komaragiri</t>
  </si>
  <si>
    <t>Gouthami Katragadda</t>
  </si>
  <si>
    <t>Nandini Darshan</t>
  </si>
  <si>
    <t>Archana Kankati</t>
  </si>
  <si>
    <t>Chaitanya Seera</t>
  </si>
  <si>
    <t>Pratima Gandhi</t>
  </si>
  <si>
    <t>Ramesh Kannamalla</t>
  </si>
  <si>
    <t>Shalini Sairam</t>
  </si>
  <si>
    <t>Chatrati Hanuman</t>
  </si>
  <si>
    <t>karthikeyan rajagopalan</t>
  </si>
  <si>
    <t>Manoj Somasundaram</t>
  </si>
  <si>
    <t>Pradeep Malipatel</t>
  </si>
  <si>
    <t>Rakesh Prusty</t>
  </si>
  <si>
    <t>Sandeep Kumar Reddy Suluguri</t>
  </si>
  <si>
    <t>Sanjay Patel</t>
  </si>
  <si>
    <t>Vijay S Reddy</t>
  </si>
  <si>
    <t>Preethi Reddy Chinchoud</t>
  </si>
  <si>
    <t>Raghu Kancharla</t>
  </si>
  <si>
    <t>Santosh</t>
  </si>
  <si>
    <t>Abhinav challuri</t>
  </si>
  <si>
    <t>Jayesh Potdar</t>
  </si>
  <si>
    <t>Sudhakar Sravanan</t>
  </si>
  <si>
    <t>Vijay Akula</t>
  </si>
  <si>
    <t>Balaraju Bende</t>
  </si>
  <si>
    <t>Srinivas Pasupuleti</t>
  </si>
  <si>
    <t>Eshwar Sukumar</t>
  </si>
  <si>
    <t>Amol Kurane</t>
  </si>
  <si>
    <t>Anita Kothari</t>
  </si>
  <si>
    <t>Nitesh Ramancha</t>
  </si>
  <si>
    <t>Sreedhar  Vakiti</t>
  </si>
  <si>
    <t>Pradeep Kumar Pilli</t>
  </si>
  <si>
    <t>Dhinesh Selvaraj</t>
  </si>
  <si>
    <t>Obul &amp; Sita Lakshmi Reddy</t>
  </si>
  <si>
    <t>Omprakash Vadapalli</t>
  </si>
  <si>
    <t>Sreedhar  &amp; Rajeswari Tatavarthi</t>
  </si>
  <si>
    <t>srinija dasari</t>
  </si>
  <si>
    <t>Venkata Bysani</t>
  </si>
  <si>
    <t>Hemanth Madhagani</t>
  </si>
  <si>
    <t>Deepak Varma Brahmarouthu</t>
  </si>
  <si>
    <t>Divya Alaparthi</t>
  </si>
  <si>
    <t>Kalyan Gondhi</t>
  </si>
  <si>
    <t>Karthik Kanduri</t>
  </si>
  <si>
    <t>Kicha Veeraraghavan</t>
  </si>
  <si>
    <t>Krishna Mohan &amp; Anuradha Dasari</t>
  </si>
  <si>
    <t>Madhavi&amp;Venkat Upadrasta-Bhamidi</t>
  </si>
  <si>
    <t>Muralidhar R Gooty</t>
  </si>
  <si>
    <t>Naresh Marella</t>
  </si>
  <si>
    <t>Pandurangan Kopula</t>
  </si>
  <si>
    <t>Prem singh</t>
  </si>
  <si>
    <t>raju chodavarapu</t>
  </si>
  <si>
    <t>Rameshbabu Sampath Kumar</t>
  </si>
  <si>
    <t>Satyanarayan Chintakindhi</t>
  </si>
  <si>
    <t>Shashank Veeraganti</t>
  </si>
  <si>
    <t>Shiva Madayala</t>
  </si>
  <si>
    <t>Srikanth Abbaraju</t>
  </si>
  <si>
    <t>Sudheer challa</t>
  </si>
  <si>
    <t>Venkata Suman Babu Pagadala</t>
  </si>
  <si>
    <t>Venkatalakshmi Yendru</t>
  </si>
  <si>
    <t>Venugopal &amp; Vaijayanti Kakhandki</t>
  </si>
  <si>
    <t>Vishak Senthil</t>
  </si>
  <si>
    <t>Akhila Boddu</t>
  </si>
  <si>
    <t>Kalyana P Bhamidi</t>
  </si>
  <si>
    <t>Preeti &amp; Ravi Wadhwa</t>
  </si>
  <si>
    <t>Ramasheshan Chitradurga</t>
  </si>
  <si>
    <t>Rupesh Rajput</t>
  </si>
  <si>
    <t>Srivani Vangala</t>
  </si>
  <si>
    <t>vimala gupta</t>
  </si>
  <si>
    <t>Rajasekhar Pamparthi</t>
  </si>
  <si>
    <t>Bhavesh J Patel</t>
  </si>
  <si>
    <t>Chandra Darbhakul</t>
  </si>
  <si>
    <t>Mayaben S Patel</t>
  </si>
  <si>
    <t>Shashank Rallabandi</t>
  </si>
  <si>
    <t>Subramanian Mahadevan</t>
  </si>
  <si>
    <t>Swethabindu Kancharla</t>
  </si>
  <si>
    <t>Bharath Eegapuri</t>
  </si>
  <si>
    <t>Khyathi Shah &amp; Dipen Gandhi</t>
  </si>
  <si>
    <t>pradeep kondaparthi</t>
  </si>
  <si>
    <t>Shreeraj V Shah</t>
  </si>
  <si>
    <t>Amod Sureka</t>
  </si>
  <si>
    <t>Chandini Ammineni</t>
  </si>
  <si>
    <t>J &amp; K Srinivasaraghavan</t>
  </si>
  <si>
    <t>Manikandan Jagannaathan</t>
  </si>
  <si>
    <t>narayana kasireddy</t>
  </si>
  <si>
    <t>Sharan Ghimire</t>
  </si>
  <si>
    <t>sravani motati</t>
  </si>
  <si>
    <t>Srinitya Musunuru</t>
  </si>
  <si>
    <t>Vijay Aurora</t>
  </si>
  <si>
    <t>Vijay P Shah</t>
  </si>
  <si>
    <t>Chandrasen Rathod</t>
  </si>
  <si>
    <t>Venugopal Velcheru</t>
  </si>
  <si>
    <t>Balaji Donepudi</t>
  </si>
  <si>
    <t>Preethi Katragappa</t>
  </si>
  <si>
    <t>Varun</t>
  </si>
  <si>
    <t>jayakumar chandroth</t>
  </si>
  <si>
    <t>Prashanth Kumar</t>
  </si>
  <si>
    <t>Chandra &amp; Saraswathi Amaravadi</t>
  </si>
  <si>
    <t>Jayaprakasarao &amp; Jayaprada Konijeti</t>
  </si>
  <si>
    <t>Murali K maddi</t>
  </si>
  <si>
    <t>saisudha kamineni</t>
  </si>
  <si>
    <t>Subhash &amp; Madhavi Nagalla</t>
  </si>
  <si>
    <t>Venkatesh Sri &amp; Lalitha Yekkirala</t>
  </si>
  <si>
    <t>Dinesh Kumar Nagandla</t>
  </si>
  <si>
    <t>Laxmin Sahu</t>
  </si>
  <si>
    <t>Milind Soman</t>
  </si>
  <si>
    <t>Praveen Tera</t>
  </si>
  <si>
    <t>Ram Bidernamcherla</t>
  </si>
  <si>
    <t>Rashmi Rane</t>
  </si>
  <si>
    <t>Rohit Tatineni</t>
  </si>
  <si>
    <t>Sasmita Das</t>
  </si>
  <si>
    <t>Sreedhar Kuntrapaka</t>
  </si>
  <si>
    <t>Sudha Cherukuri</t>
  </si>
  <si>
    <t>Abhishek  Awana</t>
  </si>
  <si>
    <t>Vinay Kumar Kaitha</t>
  </si>
  <si>
    <t>Lokesh &amp; Krupa</t>
  </si>
  <si>
    <t>Anilkumar Garikipati</t>
  </si>
  <si>
    <t>Ganesh Pandi</t>
  </si>
  <si>
    <t>Nalini Jonnalagadda</t>
  </si>
  <si>
    <t>Prathap &amp; Ranjani Gangavelli</t>
  </si>
  <si>
    <t>Rakesh Kilaru</t>
  </si>
  <si>
    <t>Srinivas Bayyarapu</t>
  </si>
  <si>
    <t>Srinivas Kadupukotla</t>
  </si>
  <si>
    <t>Deepti Bhosekar</t>
  </si>
  <si>
    <t>Sanjog Mankar</t>
  </si>
  <si>
    <t>Snigdha Pande</t>
  </si>
  <si>
    <t>Viji Muthukumar</t>
  </si>
  <si>
    <t>Srihari Dharavath</t>
  </si>
  <si>
    <t>Alok &amp; Bipasha Chatterjee</t>
  </si>
  <si>
    <t>Bala mariappan</t>
  </si>
  <si>
    <t>Bhavyaa Shyamala</t>
  </si>
  <si>
    <t>lakshminaga kavutarapu</t>
  </si>
  <si>
    <t>Phani Vemana</t>
  </si>
  <si>
    <t>Sowjanya L Saranam</t>
  </si>
  <si>
    <t>Chandra Sekhara annem</t>
  </si>
  <si>
    <t>Dhivya Kannan</t>
  </si>
  <si>
    <t>Kalyan &amp; Sushmitha Yernagula</t>
  </si>
  <si>
    <t>Mohanasekar Govindan</t>
  </si>
  <si>
    <t>Pavan K Bhagavatula</t>
  </si>
  <si>
    <t>your cause</t>
  </si>
  <si>
    <t>Bharath Shankarlingaiah</t>
  </si>
  <si>
    <t>Jyothi Nanjappa</t>
  </si>
  <si>
    <t>Varsha Bhat</t>
  </si>
  <si>
    <t>Archana Nadkarni</t>
  </si>
  <si>
    <t>Banya Mishra</t>
  </si>
  <si>
    <t>Gujrati Samaj Peoria</t>
  </si>
  <si>
    <t>Kartikeyen Subramanian</t>
  </si>
  <si>
    <t>Mahesh &amp; Sunita chamaria</t>
  </si>
  <si>
    <t>nidhi kinikar</t>
  </si>
  <si>
    <t>Nitin &amp; Vibha Mahajan</t>
  </si>
  <si>
    <t>ravi raj &amp; manjushri kishore</t>
  </si>
  <si>
    <t>Siddharth &amp; Shweta Mahodaya</t>
  </si>
  <si>
    <t>Sikha Bhatacharya</t>
  </si>
  <si>
    <t>Sumit Adhyapak</t>
  </si>
  <si>
    <t>Naveen K Pampati</t>
  </si>
  <si>
    <t>Soundarya Pepalla</t>
  </si>
  <si>
    <t>Mounisha Reddy Maddi</t>
  </si>
  <si>
    <t>Venkata Annapragada</t>
  </si>
  <si>
    <t>Vasudevanallur Shankar Subramaniya</t>
  </si>
  <si>
    <t>Ajay Sahu</t>
  </si>
  <si>
    <t>Sredhar Karuturi</t>
  </si>
  <si>
    <t>Venkatraman Thanigaivelu</t>
  </si>
  <si>
    <t>Kamal Soan</t>
  </si>
  <si>
    <t>Srikanth Arrem</t>
  </si>
  <si>
    <t>umesh atada</t>
  </si>
  <si>
    <t>Balamurugesh Thirunavukarasu</t>
  </si>
  <si>
    <t>Sourirajan Srinivasan</t>
  </si>
  <si>
    <t>Srini Rangan</t>
  </si>
  <si>
    <t>Rajiv Chintalapati</t>
  </si>
  <si>
    <t>Deepthi Upadhyayula</t>
  </si>
  <si>
    <t>Anonymous</t>
  </si>
  <si>
    <t>Arjun Yadav</t>
  </si>
  <si>
    <t>Avinash B Lakkundi</t>
  </si>
  <si>
    <t>Bharath B Malireddy</t>
  </si>
  <si>
    <t>Jitendra Majeti</t>
  </si>
  <si>
    <t>Kalyan Makam</t>
  </si>
  <si>
    <t>Karthikeyan Jeyakumar</t>
  </si>
  <si>
    <t>Kumudni Reddy</t>
  </si>
  <si>
    <t>Lakshmi Balakrishnan</t>
  </si>
  <si>
    <t>Mahesh Mamillapalli</t>
  </si>
  <si>
    <t>Manu Agarwal</t>
  </si>
  <si>
    <t>murali rajappa</t>
  </si>
  <si>
    <t>Nitin Dhar</t>
  </si>
  <si>
    <t>Pranavi Bukka</t>
  </si>
  <si>
    <t>Pravas Lohalekar</t>
  </si>
  <si>
    <t>Raghu Satyanarayana Rao</t>
  </si>
  <si>
    <t>Raja Rajeswari Gaddipati</t>
  </si>
  <si>
    <t>Rajesh Athikem</t>
  </si>
  <si>
    <t>Sanjeeva &amp; Radha Uppuluri</t>
  </si>
  <si>
    <t>Satishchandra Kolli</t>
  </si>
  <si>
    <t>Sharath Kesani</t>
  </si>
  <si>
    <t>shivaraman vaidyanathan</t>
  </si>
  <si>
    <t>Sivaramakumar GR &amp; Uma</t>
  </si>
  <si>
    <t>somnath lahiri</t>
  </si>
  <si>
    <t>Sowseelya Arikapudi</t>
  </si>
  <si>
    <t>Srinivasa Kosaraju</t>
  </si>
  <si>
    <t>Subramanian Palaniappan</t>
  </si>
  <si>
    <t>Suryaprakash Kopula</t>
  </si>
  <si>
    <t>Sunitha Mylapuri</t>
  </si>
  <si>
    <t>A V &amp; Bhavani Bhavan</t>
  </si>
  <si>
    <t>Abhilash reddy kallu</t>
  </si>
  <si>
    <t>Abhishek Kaup</t>
  </si>
  <si>
    <t>Agasthya &amp; Srilatha Upadhyaya</t>
  </si>
  <si>
    <t>Ajay prashanth pooskuri</t>
  </si>
  <si>
    <t>Ala Shruthi</t>
  </si>
  <si>
    <t>Amar &amp; Suneetha Uppalapati</t>
  </si>
  <si>
    <t>Amit Baviskar</t>
  </si>
  <si>
    <t>Anshul rastogi</t>
  </si>
  <si>
    <t>Anudeep Daliboyina</t>
  </si>
  <si>
    <t>Anurag &amp; Neha Agarwal</t>
  </si>
  <si>
    <t>Anusha Mannem</t>
  </si>
  <si>
    <t>Anusha Reddy</t>
  </si>
  <si>
    <t>Archana Mandala</t>
  </si>
  <si>
    <t>Arun  Velappan Nair</t>
  </si>
  <si>
    <t>Avinash Ganne</t>
  </si>
  <si>
    <t>Bangalore Sureshwara</t>
  </si>
  <si>
    <t>Bharat Chelluboina</t>
  </si>
  <si>
    <t>bharggavi iyengar</t>
  </si>
  <si>
    <t>Chaitanya Dara</t>
  </si>
  <si>
    <t>Chakraborty Arindam</t>
  </si>
  <si>
    <t>Chandra &amp; Archana Sekara</t>
  </si>
  <si>
    <t>Chandra Shaker Jogra Baburao</t>
  </si>
  <si>
    <t>Chandra Shekar durshetti</t>
  </si>
  <si>
    <t>Chinmai Kethineni</t>
  </si>
  <si>
    <t>devaguptapu p</t>
  </si>
  <si>
    <t>Devang &amp; Suchita Divecha</t>
  </si>
  <si>
    <t>devikanth puthacapattu</t>
  </si>
  <si>
    <t>Dhanunjay K Donipudi</t>
  </si>
  <si>
    <t>Dheeraj Kalakonda</t>
  </si>
  <si>
    <t>Dhruvangkumar Modi</t>
  </si>
  <si>
    <t>Dileep Koneru &amp; Preethi Namburi</t>
  </si>
  <si>
    <t>Dinakar Chikati</t>
  </si>
  <si>
    <t>Divya Ravichandran</t>
  </si>
  <si>
    <t>Divya uppala</t>
  </si>
  <si>
    <t>economy inn motel</t>
  </si>
  <si>
    <t>Ganesh Nagaraj</t>
  </si>
  <si>
    <t>Ganesh suresh</t>
  </si>
  <si>
    <t>Gautham  Subramanian</t>
  </si>
  <si>
    <t>Gopi Krishna</t>
  </si>
  <si>
    <t>Gopichand Vemulapalli</t>
  </si>
  <si>
    <t>Govardhan Galpalli</t>
  </si>
  <si>
    <t>Govindarajulu Babu</t>
  </si>
  <si>
    <t>Gowri Subramanian</t>
  </si>
  <si>
    <t>harshad patel</t>
  </si>
  <si>
    <t>hemaraja reddy thummala</t>
  </si>
  <si>
    <t>inapakolla rajababu</t>
  </si>
  <si>
    <t>Indrakaran Thamminni</t>
  </si>
  <si>
    <t>Jagadeswara &amp; Srujana Koppolu</t>
  </si>
  <si>
    <t>jagadish sarvepalli</t>
  </si>
  <si>
    <t>Janardhan Juluru</t>
  </si>
  <si>
    <t>Jeena Ravindran</t>
  </si>
  <si>
    <t>Karthik Batchu</t>
  </si>
  <si>
    <t>katam divakar</t>
  </si>
  <si>
    <t>Kaushik attota</t>
  </si>
  <si>
    <t>Keerthi Choudhry</t>
  </si>
  <si>
    <t>Kiran &amp; Keerthana Andru</t>
  </si>
  <si>
    <t>Kiran &amp; Sreedevi Nair</t>
  </si>
  <si>
    <t>kirat shah</t>
  </si>
  <si>
    <t>Kishore peddi</t>
  </si>
  <si>
    <t>Koteswara &amp; Lakshmi Panguluri</t>
  </si>
  <si>
    <t>kpk master</t>
  </si>
  <si>
    <t>Krishna Kumari sanaboina</t>
  </si>
  <si>
    <t>kumbera</t>
  </si>
  <si>
    <t>Lalith Palsam</t>
  </si>
  <si>
    <t>Laxmi Narayana &amp; Susmitha Gurrapu</t>
  </si>
  <si>
    <t>lenin sakthees</t>
  </si>
  <si>
    <t>Madhavi Nallapati</t>
  </si>
  <si>
    <t>madhu gangula</t>
  </si>
  <si>
    <t>Madhu Jammallamudi</t>
  </si>
  <si>
    <t>Mahesh K Karwa</t>
  </si>
  <si>
    <t>Manikiran chepur</t>
  </si>
  <si>
    <t>Muthuselvi Karthikeyan</t>
  </si>
  <si>
    <t>Nagaraju Kurapati</t>
  </si>
  <si>
    <t>Nageswara &amp; Madhavi Kancharla</t>
  </si>
  <si>
    <t>Narasimharao Mothukuri</t>
  </si>
  <si>
    <t>Narayan Reddy</t>
  </si>
  <si>
    <t>Narendra Boga</t>
  </si>
  <si>
    <t>nataraj desai</t>
  </si>
  <si>
    <t>Naveen  Voruganti</t>
  </si>
  <si>
    <t>Naveen ganji</t>
  </si>
  <si>
    <t>nidheesh balagangadharan</t>
  </si>
  <si>
    <t>Nikhil &amp; Ligy Goyal</t>
  </si>
  <si>
    <t>Nitin Attuluri</t>
  </si>
  <si>
    <t>Nrupan Yenreddy</t>
  </si>
  <si>
    <t>Pardha Saradhi &amp; Srividya Boyina</t>
  </si>
  <si>
    <t>Pavankumar Maddipatla</t>
  </si>
  <si>
    <t>Phanindra Bharadwaj Padaka</t>
  </si>
  <si>
    <t>pradeep theetla</t>
  </si>
  <si>
    <t>Pradeepkumar Nadella</t>
  </si>
  <si>
    <t>Pradeepta Panda</t>
  </si>
  <si>
    <t>Prakash Chincholikar</t>
  </si>
  <si>
    <t>Prakash Motwani</t>
  </si>
  <si>
    <t>Praneeth kolar</t>
  </si>
  <si>
    <t>Prasad Chinthakunta</t>
  </si>
  <si>
    <t>prasad shobha</t>
  </si>
  <si>
    <t>Prashant &amp; Swathi Madhavareddy</t>
  </si>
  <si>
    <t>Praveen Kumar Keshoju</t>
  </si>
  <si>
    <t>priti m patel</t>
  </si>
  <si>
    <t>Prudhvi sreeramoju</t>
  </si>
  <si>
    <t>radhakrishna Bijivemula</t>
  </si>
  <si>
    <t>Raghava Naidu Sriramaneni</t>
  </si>
  <si>
    <t>Raghu Madha Hanumanthapura</t>
  </si>
  <si>
    <t>raghunath mandapati</t>
  </si>
  <si>
    <t>raja kumar vanga</t>
  </si>
  <si>
    <t>Rajendra &amp; Sri Padmaja</t>
  </si>
  <si>
    <t>Rajendran Manikckam</t>
  </si>
  <si>
    <t>Rajesh Challa</t>
  </si>
  <si>
    <t>rajesh madoori</t>
  </si>
  <si>
    <t>Rajitha Rajya Venigella</t>
  </si>
  <si>
    <t>Raju Nagarajan</t>
  </si>
  <si>
    <t>Rakesh Chandra</t>
  </si>
  <si>
    <t>raman ganapathy</t>
  </si>
  <si>
    <t>Ramesh Barot</t>
  </si>
  <si>
    <t>ramesh lakshmi</t>
  </si>
  <si>
    <t>Ranjith Musti</t>
  </si>
  <si>
    <t>Ravi Arpita Jiya Shivan</t>
  </si>
  <si>
    <t>Ravikumar nandheni</t>
  </si>
  <si>
    <t>Raviraj Tavaragondi</t>
  </si>
  <si>
    <t>Rohan Rachamadugu</t>
  </si>
  <si>
    <t>rutul &amp; krupa amin</t>
  </si>
  <si>
    <t>Sachin Kirdant</t>
  </si>
  <si>
    <t>sai praveen gundalapalli</t>
  </si>
  <si>
    <t>Sai Sandeep Mamidala</t>
  </si>
  <si>
    <t>Saketh Chekuri</t>
  </si>
  <si>
    <t>sampath kumar</t>
  </si>
  <si>
    <t>San Santharam</t>
  </si>
  <si>
    <t>Sandeep &amp; Chandrima Dhar Shome</t>
  </si>
  <si>
    <t>Sandeep Shome</t>
  </si>
  <si>
    <t>Santhosh regonda</t>
  </si>
  <si>
    <t>Sarath Babu venkata</t>
  </si>
  <si>
    <t>Sarthak Joshi</t>
  </si>
  <si>
    <t>Sathyam Vulasala</t>
  </si>
  <si>
    <t>Satish chagantipati</t>
  </si>
  <si>
    <t>Satish Kolli</t>
  </si>
  <si>
    <t>Satish Nagireddi</t>
  </si>
  <si>
    <t>Satya Sandeep Mattaparthi</t>
  </si>
  <si>
    <t>Shalini Raghupathy</t>
  </si>
  <si>
    <t>Shashikala Papisetty &amp; Sudhakar Papireddy</t>
  </si>
  <si>
    <t>Shaunak V Natu</t>
  </si>
  <si>
    <t>Shekhar Bonala</t>
  </si>
  <si>
    <t>shipra gupta</t>
  </si>
  <si>
    <t>Shiva Rai</t>
  </si>
  <si>
    <t>Shiva Teja Sepuri</t>
  </si>
  <si>
    <t>shreyadatta desai</t>
  </si>
  <si>
    <t>Shyam Tummala</t>
  </si>
  <si>
    <t>Sindhu Karnati</t>
  </si>
  <si>
    <t>Siva Durga Sramanthu</t>
  </si>
  <si>
    <t>Sivaroop Reddy Rachumalla</t>
  </si>
  <si>
    <t>smitesh patel</t>
  </si>
  <si>
    <t>Sravanthi siripurapu</t>
  </si>
  <si>
    <t>Srikanth Badrinarayanan</t>
  </si>
  <si>
    <t>Srikanth Kumar Yadgiri</t>
  </si>
  <si>
    <t>sriman ravikanti</t>
  </si>
  <si>
    <t>Srinivas Tadepalli &amp; Sridevi Eamani</t>
  </si>
  <si>
    <t>Sriram Reddy</t>
  </si>
  <si>
    <t>Subhash Varikuti</t>
  </si>
  <si>
    <t>Subramaniam M</t>
  </si>
  <si>
    <t>Sudheer &amp; Shilpa Bheemkumar</t>
  </si>
  <si>
    <t>Suresh &amp; Vanaja Cherukuri</t>
  </si>
  <si>
    <t>Swapna Kakarla</t>
  </si>
  <si>
    <t>Tejaswi Myneni &amp; Ravichandra Kakara</t>
  </si>
  <si>
    <t>tulja mankar</t>
  </si>
  <si>
    <t>upp</t>
  </si>
  <si>
    <t>vadlamudi nagamani</t>
  </si>
  <si>
    <t>Vamsi Krishna Pannala</t>
  </si>
  <si>
    <t>Vamsi Krishna Vasili</t>
  </si>
  <si>
    <t>Varaprasad Gangavarapu</t>
  </si>
  <si>
    <t>Vasant v shah</t>
  </si>
  <si>
    <t>Vedavyas Rao</t>
  </si>
  <si>
    <t>Venkata Komaragiri</t>
  </si>
  <si>
    <t>Venkata Krishna Sirikonda</t>
  </si>
  <si>
    <t>venkata rahul vadlatala</t>
  </si>
  <si>
    <t>Venugopal Velaga</t>
  </si>
  <si>
    <t>Vijay Kuchhang</t>
  </si>
  <si>
    <t>Vinodini Sethuraman</t>
  </si>
  <si>
    <t>Vinoth Raju</t>
  </si>
  <si>
    <t>Vinubhai Nilesh Pragnesh</t>
  </si>
  <si>
    <t>Vivek &amp; Veena Ramakrishnan</t>
  </si>
  <si>
    <t>Praveen</t>
  </si>
  <si>
    <t>Abeer Romel Parasnis</t>
  </si>
  <si>
    <t>Aneel modugulu</t>
  </si>
  <si>
    <t>Bhaskar &amp; Ratna Mookerjee</t>
  </si>
  <si>
    <t>Chandreshwar Rao</t>
  </si>
  <si>
    <t>Franklin Stanislavs</t>
  </si>
  <si>
    <t>Hena &amp; Shivangi Patel</t>
  </si>
  <si>
    <t>kota</t>
  </si>
  <si>
    <t>kousthub kulkarni</t>
  </si>
  <si>
    <t>Maitreya Lagadapati</t>
  </si>
  <si>
    <t>Monica Sharma</t>
  </si>
  <si>
    <t>Nilesh Pande</t>
  </si>
  <si>
    <t>pallavi dayal</t>
  </si>
  <si>
    <t>Pavan &amp; Maitreyi Yedavalli</t>
  </si>
  <si>
    <t>praveen das</t>
  </si>
  <si>
    <t>Purvarag Shah</t>
  </si>
  <si>
    <t xml:space="preserve">   Purvarag S Shah</t>
  </si>
  <si>
    <t>Total Purvarag Shah</t>
  </si>
  <si>
    <t>ramachandra kulkarni</t>
  </si>
  <si>
    <t>Ramesh &amp; Usha Taneja</t>
  </si>
  <si>
    <t>ramesh munusamy</t>
  </si>
  <si>
    <t>ravikumar rajini</t>
  </si>
  <si>
    <t>selvakumaran shanmugan</t>
  </si>
  <si>
    <t>Sika Bhatacharya</t>
  </si>
  <si>
    <t>Sreehari Kolar &amp; Geetika Kumar</t>
  </si>
  <si>
    <t>Surendra Yeluri</t>
  </si>
  <si>
    <t>Viji Jagadeesan</t>
  </si>
  <si>
    <t>Vikram Tikoo</t>
  </si>
  <si>
    <t>Viswanath D S</t>
  </si>
  <si>
    <t>weck</t>
  </si>
  <si>
    <t>Srinivas Boligorla</t>
  </si>
  <si>
    <t>Manoj Krishna</t>
  </si>
  <si>
    <t>Arun &amp; Deepa Ashok</t>
  </si>
  <si>
    <t>Madhubabu Bhavanam</t>
  </si>
  <si>
    <t>Tandabany Mathivanan</t>
  </si>
  <si>
    <t>Balram billakanti</t>
  </si>
  <si>
    <t>Gobinath Narayanan</t>
  </si>
  <si>
    <t>Ravindra &amp; Divya Masana</t>
  </si>
  <si>
    <t>Kathryn Burton</t>
  </si>
  <si>
    <t>Rajasekhar chadalawada</t>
  </si>
  <si>
    <t>Sahiti Akkineni</t>
  </si>
  <si>
    <t>Sandeep Tatikonda</t>
  </si>
  <si>
    <t>Darshan BS</t>
  </si>
  <si>
    <t>Gopala Krishna Vinnakota</t>
  </si>
  <si>
    <t>Susmitha Palla</t>
  </si>
  <si>
    <t>Elakumanan Ezhil</t>
  </si>
  <si>
    <t>jaganraj dakshinamurthy</t>
  </si>
  <si>
    <t>Prakash Ratnagiri</t>
  </si>
  <si>
    <t>Saiprakash Gaddam</t>
  </si>
  <si>
    <t>Aditya Bulusu</t>
  </si>
  <si>
    <t>Vathsala Shankaranarayana</t>
  </si>
  <si>
    <t>Leslie Pratt</t>
  </si>
  <si>
    <t>Nishith Kasargod</t>
  </si>
  <si>
    <t>Anitha Srinath</t>
  </si>
  <si>
    <t>Pranata Kalkura</t>
  </si>
  <si>
    <t>Venkateswaralu Sama</t>
  </si>
  <si>
    <t>Harika Vankapati</t>
  </si>
  <si>
    <t>Kavya Gorrepati</t>
  </si>
  <si>
    <t>Roshan &amp; Mitalben Patel</t>
  </si>
  <si>
    <t>Srinivas Chatrati</t>
  </si>
  <si>
    <t>Anilkumar &amp; Sheetal Parmar</t>
  </si>
  <si>
    <t>Senthil Selvakumar</t>
  </si>
  <si>
    <t>Mohan Nalla</t>
  </si>
  <si>
    <t>Murali Pasuladi</t>
  </si>
  <si>
    <t>Saloni Ratnam</t>
  </si>
  <si>
    <t>Sankar Balakrishnan</t>
  </si>
  <si>
    <t xml:space="preserve">   Shankar Balakrishnan</t>
  </si>
  <si>
    <t>Total Sankar Balakrishnan</t>
  </si>
  <si>
    <t>Sree Lakshmi Peri</t>
  </si>
  <si>
    <t>Vinod K Kallakuri</t>
  </si>
  <si>
    <t>Nageswaran &amp; Gomathy Puliyadi</t>
  </si>
  <si>
    <t>Rathnakumar Ramachandran</t>
  </si>
  <si>
    <t>Rijin CP</t>
  </si>
  <si>
    <t>Usha Janapala</t>
  </si>
  <si>
    <t>Selva Duraisamy</t>
  </si>
  <si>
    <t>Bhuvna Patel</t>
  </si>
  <si>
    <t>Prabhanjan Kulkarni</t>
  </si>
  <si>
    <t>Raghunadh &amp; Savita Mandapati</t>
  </si>
  <si>
    <t>Sai Movva</t>
  </si>
  <si>
    <t>Anand Jayaram</t>
  </si>
  <si>
    <t>Arun Thyamagundalu</t>
  </si>
  <si>
    <t>Durga Prasad Borra</t>
  </si>
  <si>
    <t>Naveen Boyilla</t>
  </si>
  <si>
    <t>Spurthi Posham</t>
  </si>
  <si>
    <t>Vignan Posham</t>
  </si>
  <si>
    <t>Aravind balejipalli</t>
  </si>
  <si>
    <t>Dhaval Patel</t>
  </si>
  <si>
    <t>Gowri Bellubbi</t>
  </si>
  <si>
    <t>Kiran Pagar</t>
  </si>
  <si>
    <t>manish chopade</t>
  </si>
  <si>
    <t>nitesh thakur</t>
  </si>
  <si>
    <t>Prashanth</t>
  </si>
  <si>
    <t>Sachin phulari</t>
  </si>
  <si>
    <t>Satya Marivada</t>
  </si>
  <si>
    <t>Tarun saha</t>
  </si>
  <si>
    <t>Prathima &amp; Madhu Karthana</t>
  </si>
  <si>
    <t>bascaran balasopramanie</t>
  </si>
  <si>
    <t>Vidhya Bascaran</t>
  </si>
  <si>
    <t>Vinodkumar Kunchakuri</t>
  </si>
  <si>
    <t>Devendra Trivedi</t>
  </si>
  <si>
    <t>Santosh Nistala &amp; Lavanya Choulapalli</t>
  </si>
  <si>
    <t>Chaitanya Kurra</t>
  </si>
  <si>
    <t>Chandramouli janakiraman</t>
  </si>
  <si>
    <t>Kannan Mahadevan</t>
  </si>
  <si>
    <t>Ketan Sawale</t>
  </si>
  <si>
    <t>Lakshmi Narasimhan devagiri</t>
  </si>
  <si>
    <t>Piyush yadav</t>
  </si>
  <si>
    <t>Raghava krishna reddy</t>
  </si>
  <si>
    <t>Rahul kalwa</t>
  </si>
  <si>
    <t>Shankar Logarajah</t>
  </si>
  <si>
    <t>Vijay &amp; Beena Sharma</t>
  </si>
  <si>
    <t>Gauri Kulkarni</t>
  </si>
  <si>
    <t>mahendran</t>
  </si>
  <si>
    <t>Nandashyam P Rao</t>
  </si>
  <si>
    <t>Pramod Pulimati</t>
  </si>
  <si>
    <t>Subramanian VS</t>
  </si>
  <si>
    <t>Swathi Bhat</t>
  </si>
  <si>
    <t>Venkatnarayana Nerella</t>
  </si>
  <si>
    <t>Ram Murti</t>
  </si>
  <si>
    <t>Kalyan Simham</t>
  </si>
  <si>
    <t>Nagur Babu Noorbhasha</t>
  </si>
  <si>
    <t>Srinivas Kalyani</t>
  </si>
  <si>
    <t>Aditya Dutt</t>
  </si>
  <si>
    <t>Anil Saggu Renuka</t>
  </si>
  <si>
    <t>Bala Kuruganti</t>
  </si>
  <si>
    <t>Dhayananda Chippala</t>
  </si>
  <si>
    <t>Kiran Jilla</t>
  </si>
  <si>
    <t>kodavanti chakravarti</t>
  </si>
  <si>
    <t>Koteswara Rao Nalamolu</t>
  </si>
  <si>
    <t>Lokesh Madabathula</t>
  </si>
  <si>
    <t>Nageswar Bijivemula</t>
  </si>
  <si>
    <t>Nikhil Rambole</t>
  </si>
  <si>
    <t>Rajendhar Uddavalu</t>
  </si>
  <si>
    <t>Rajeshwari Venkata Addepalli</t>
  </si>
  <si>
    <t>Ramakrishna &amp; Bhargavi Dharmabotla</t>
  </si>
  <si>
    <t>Rupali Rathore</t>
  </si>
  <si>
    <t>Saimanojkumar Kagolanu</t>
  </si>
  <si>
    <t>Satish Vishnubhatla</t>
  </si>
  <si>
    <t>Shiva Merakanapalli</t>
  </si>
  <si>
    <t>Srinivas Pulluri</t>
  </si>
  <si>
    <t>Sunish &amp; Malvika Shah</t>
  </si>
  <si>
    <t>Suresh Krishna</t>
  </si>
  <si>
    <t>Syam Vulavala</t>
  </si>
  <si>
    <t>Thanmayee Chava</t>
  </si>
  <si>
    <t>Vamsi Adepu</t>
  </si>
  <si>
    <t>Azeez Shaik</t>
  </si>
  <si>
    <t>Deviprasad Moddu</t>
  </si>
  <si>
    <t>NIvas Kavalaskar</t>
  </si>
  <si>
    <t>Prashanth Nomula</t>
  </si>
  <si>
    <t>Rajashekar Durgampudi</t>
  </si>
  <si>
    <t>Amarnath &amp; Bandana Acharya</t>
  </si>
  <si>
    <t>Arvind Rangarajan Murali</t>
  </si>
  <si>
    <t>Chetan Vijayendrudu</t>
  </si>
  <si>
    <t>Deepthi Shirahatti Laxmish</t>
  </si>
  <si>
    <t>gopalakrishna deshpande</t>
  </si>
  <si>
    <t>Janardan Kulkarni</t>
  </si>
  <si>
    <t>Manasa &amp; sravan Banadaru</t>
  </si>
  <si>
    <t>Manasa Veena Nalam</t>
  </si>
  <si>
    <t>Mohan Desai</t>
  </si>
  <si>
    <t>Murali Krishna Ronthu</t>
  </si>
  <si>
    <t>Prashanth Mohan</t>
  </si>
  <si>
    <t>Pushpakumar Ganti</t>
  </si>
  <si>
    <t>Raj Geetha Rajagopal</t>
  </si>
  <si>
    <t>Ramanath Setty Senthilkumar</t>
  </si>
  <si>
    <t>Rammohan &amp; Aruna Mundlapudi</t>
  </si>
  <si>
    <t>Ravisekhar Sakthi</t>
  </si>
  <si>
    <t>Sastry Kompella</t>
  </si>
  <si>
    <t>savale ketan ketan</t>
  </si>
  <si>
    <t>Selva &amp; Devi Chandran Shanmugam</t>
  </si>
  <si>
    <t>Shashidhar Ayyalasomayajula</t>
  </si>
  <si>
    <t>Smriti srivastava</t>
  </si>
  <si>
    <t>Sreedhar &amp; Anitha Vasapalli</t>
  </si>
  <si>
    <t>Suren Dheenadayalan</t>
  </si>
  <si>
    <t>vijaya krishna dara</t>
  </si>
  <si>
    <t>Yuva Srikanth Potti</t>
  </si>
  <si>
    <t>Bhargvendra Tripathi</t>
  </si>
  <si>
    <t>Geetha Shrinivasalu</t>
  </si>
  <si>
    <t>Adi Sekhara Reddy Sana</t>
  </si>
  <si>
    <t>Muralikrishna koppula</t>
  </si>
  <si>
    <t>Prasadrao Menta</t>
  </si>
  <si>
    <t>Raj Kumar</t>
  </si>
  <si>
    <t>Ram &amp; Gowri Kalavala</t>
  </si>
  <si>
    <t>Ravi Ranga</t>
  </si>
  <si>
    <t>Vishakha Patel</t>
  </si>
  <si>
    <t>Dhananjay Kumar Sharma</t>
  </si>
  <si>
    <t>Gouthami Kathragadda</t>
  </si>
  <si>
    <t>Sevanti Patel</t>
  </si>
  <si>
    <t>Vithal Ramesh &amp; Pratima Srivatsavayi</t>
  </si>
  <si>
    <t>Arun kgm</t>
  </si>
  <si>
    <t>Gouri reddy</t>
  </si>
  <si>
    <t>Indra Saxena</t>
  </si>
  <si>
    <t>keerthi jambavathi</t>
  </si>
  <si>
    <t>Monica Naga</t>
  </si>
  <si>
    <t>Naveen mallik muppana</t>
  </si>
  <si>
    <t>Niranjan nelatur</t>
  </si>
  <si>
    <t>raghupathi reddy kotthur</t>
  </si>
  <si>
    <t>SRI Harsha yadla</t>
  </si>
  <si>
    <t>Suresh Patil</t>
  </si>
  <si>
    <t>vaishnavi ayyampalyam</t>
  </si>
  <si>
    <t>Vamsi Krishna</t>
  </si>
  <si>
    <t>Varun duddyala</t>
  </si>
  <si>
    <t>Abhilash N</t>
  </si>
  <si>
    <t>Amit Sharma</t>
  </si>
  <si>
    <t>tenneti mohan</t>
  </si>
  <si>
    <t>Karthik Venkat</t>
  </si>
  <si>
    <t>Suma Munaganuri</t>
  </si>
  <si>
    <t>Anusha Namburi</t>
  </si>
  <si>
    <t>Shailendra Shastrula</t>
  </si>
  <si>
    <t>Sreekanth Rao Kurakula</t>
  </si>
  <si>
    <t>Aishwarya kakarla</t>
  </si>
  <si>
    <t>Chandrakanth boppudi</t>
  </si>
  <si>
    <t>Geetha Suresh</t>
  </si>
  <si>
    <t>raja velagapudi</t>
  </si>
  <si>
    <t>sravan</t>
  </si>
  <si>
    <t>Ajinkya Naidu</t>
  </si>
  <si>
    <t>Avinash kumar</t>
  </si>
  <si>
    <t>Prashanth Kongru</t>
  </si>
  <si>
    <t>Sanjeev sandeep</t>
  </si>
  <si>
    <t>Vinayakrishna Chamarthy</t>
  </si>
  <si>
    <t>Hariesh Naidu Kakarla</t>
  </si>
  <si>
    <t>Krishna Teja</t>
  </si>
  <si>
    <t>Nagendra Venkata Vegirouthu</t>
  </si>
  <si>
    <t>nikhil chintalapudi</t>
  </si>
  <si>
    <t>sowseelyaari kapudi</t>
  </si>
  <si>
    <t>Suchitra dasana</t>
  </si>
  <si>
    <t>Venkatesu G Reddy</t>
  </si>
  <si>
    <t>Nagendra Ganti</t>
  </si>
  <si>
    <t>Bharadwaj Raghuram</t>
  </si>
  <si>
    <t>Kalpana Thymagunddalu</t>
  </si>
  <si>
    <t>Revathi madavan</t>
  </si>
  <si>
    <t>Depika Kanikicherla</t>
  </si>
  <si>
    <t>Parthiban Kaliyamoorthi</t>
  </si>
  <si>
    <t>Anuroop Velagapudi</t>
  </si>
  <si>
    <t>Sumanth Pentyala</t>
  </si>
  <si>
    <t>Gautham Parmarth</t>
  </si>
  <si>
    <t>Pankaj</t>
  </si>
  <si>
    <t>Srinath</t>
  </si>
  <si>
    <t>Tulasiram Yakkalagadda</t>
  </si>
  <si>
    <t>Ajay kumar &amp; Geeta Mattapalli</t>
  </si>
  <si>
    <t>Anup Rajan</t>
  </si>
  <si>
    <t>Balasubrahmanya Annam</t>
  </si>
  <si>
    <t>Chandru Karimkulam</t>
  </si>
  <si>
    <t>Hari &amp; Srivani Gajula</t>
  </si>
  <si>
    <t>Harish Varma Kosuri</t>
  </si>
  <si>
    <t>Hemanth Mallampalli</t>
  </si>
  <si>
    <t>Karunakar &amp; Sowmya Bethi</t>
  </si>
  <si>
    <t>Kaviarsan Anbalagan</t>
  </si>
  <si>
    <t>kishore</t>
  </si>
  <si>
    <t>Lakshmanaiah J Ramegowda</t>
  </si>
  <si>
    <t>lakshmi addala</t>
  </si>
  <si>
    <t>Mayunthan Nithiyanantham</t>
  </si>
  <si>
    <t>Mohan Madasu</t>
  </si>
  <si>
    <t>Pavan &amp; raji</t>
  </si>
  <si>
    <t>Pramodh Mekala</t>
  </si>
  <si>
    <t xml:space="preserve">   Pramod mekala</t>
  </si>
  <si>
    <t>Total Pramodh Mekala</t>
  </si>
  <si>
    <t>Satish &amp; Latha Venkatachalapathy</t>
  </si>
  <si>
    <t>sridhar yeragorla</t>
  </si>
  <si>
    <t>Srikanth Mulinti</t>
  </si>
  <si>
    <t>Sudhakar Konda</t>
  </si>
  <si>
    <t>Sudheer Vempati</t>
  </si>
  <si>
    <t>Sudhir Myadam</t>
  </si>
  <si>
    <t>Tungathavajan Anna Rameshchandran</t>
  </si>
  <si>
    <t>Vasant Lolla</t>
  </si>
  <si>
    <t>venkataramana gangadasari</t>
  </si>
  <si>
    <t>Vijaya D Kadiyala</t>
  </si>
  <si>
    <t>Vinod bottu</t>
  </si>
  <si>
    <t>Viswakanth Ankireddi</t>
  </si>
  <si>
    <t>Chandra Kollapaneni</t>
  </si>
  <si>
    <t>Chandrasekhar SKS</t>
  </si>
  <si>
    <t>Dhiresh Thakur</t>
  </si>
  <si>
    <t>Divya</t>
  </si>
  <si>
    <t>Hari Dara</t>
  </si>
  <si>
    <t>Hemanth Paleti</t>
  </si>
  <si>
    <t>Kokila Valluri</t>
  </si>
  <si>
    <t>Lokanadham Reddy</t>
  </si>
  <si>
    <t>Naga M Chinni</t>
  </si>
  <si>
    <t>Naga Satish Bhima</t>
  </si>
  <si>
    <t>Phani Tirumala Kanpuri</t>
  </si>
  <si>
    <t>radha krishna  akkala</t>
  </si>
  <si>
    <t>raghu paturi</t>
  </si>
  <si>
    <t>Ramu Lebaka</t>
  </si>
  <si>
    <t>rv SAIRAM</t>
  </si>
  <si>
    <t>seshi allu</t>
  </si>
  <si>
    <t>Shamala Kesiraju</t>
  </si>
  <si>
    <t>siva kalidindi</t>
  </si>
  <si>
    <t>somasundaram</t>
  </si>
  <si>
    <t>sundar kota</t>
  </si>
  <si>
    <t>Arun Ramasamy</t>
  </si>
  <si>
    <t>Ashish Vijay Thakur</t>
  </si>
  <si>
    <t>Guruprakash Rangavittal</t>
  </si>
  <si>
    <t>Keshava M Sriramasetty</t>
  </si>
  <si>
    <t>Lokesh Babu Soumya</t>
  </si>
  <si>
    <t>NIshanth Yeddula</t>
  </si>
  <si>
    <t>Praveen Chekuri</t>
  </si>
  <si>
    <t>Prudhvi chekuri</t>
  </si>
  <si>
    <t>Raju Durvasula</t>
  </si>
  <si>
    <t>Sandeep Kondapalli</t>
  </si>
  <si>
    <t>Vikas Basina</t>
  </si>
  <si>
    <t>Vinod K Chakka</t>
  </si>
  <si>
    <t>Chandra Sekhar Patil</t>
  </si>
  <si>
    <t>Dilip Parthasarathy</t>
  </si>
  <si>
    <t>gunasekar thangarasu</t>
  </si>
  <si>
    <t>Narasimharao kota</t>
  </si>
  <si>
    <t>Praveen Cheppali</t>
  </si>
  <si>
    <t>Ravi Anand Govindarajan</t>
  </si>
  <si>
    <t>nagapoornima bhaskara</t>
  </si>
  <si>
    <t>Sivramasati Vishnubhatla</t>
  </si>
  <si>
    <t>Vasanth Krishnamoorthy</t>
  </si>
  <si>
    <t>Naveen Burlamukku</t>
  </si>
  <si>
    <t>Ashwin Ganapathy</t>
  </si>
  <si>
    <t>Badri Chary</t>
  </si>
  <si>
    <t>Binabahen &amp; Parninil Joshi</t>
  </si>
  <si>
    <t>Bipin patel</t>
  </si>
  <si>
    <t>Chaitanya Tatineni</t>
  </si>
  <si>
    <t>Chandramoul M Pasumarthi</t>
  </si>
  <si>
    <t>Chandrasekhara Panathula</t>
  </si>
  <si>
    <t>Chitra Adikesavan</t>
  </si>
  <si>
    <t>Krishnakumar Ramamoorthy</t>
  </si>
  <si>
    <t>Narayana R Alla</t>
  </si>
  <si>
    <t>Sai Smarita</t>
  </si>
  <si>
    <t>Shiv Navani</t>
  </si>
  <si>
    <t>Srinivas reddy gannu</t>
  </si>
  <si>
    <t>Abhishek loath</t>
  </si>
  <si>
    <t>Ajay singh thakur</t>
  </si>
  <si>
    <t>Deepika Kanigicherla</t>
  </si>
  <si>
    <t>Mukund &amp; Meera Deoras</t>
  </si>
  <si>
    <t>nikkil ramanujam</t>
  </si>
  <si>
    <t>Rajinder bindra</t>
  </si>
  <si>
    <t>Ravi Kumar pasala</t>
  </si>
  <si>
    <t>Sai Goutam</t>
  </si>
  <si>
    <t>Sai Krishna G</t>
  </si>
  <si>
    <t>sridhar tolupumoori</t>
  </si>
  <si>
    <t>Srihari Seelam</t>
  </si>
  <si>
    <t>Vamshi Krishna</t>
  </si>
  <si>
    <t>venkat rajesh polepalli</t>
  </si>
  <si>
    <t>Venkata Samba siva rao</t>
  </si>
  <si>
    <t>Arthi Sridharamurthi</t>
  </si>
  <si>
    <t>Chandrasekar Ramkumar</t>
  </si>
  <si>
    <t>Damayanthi Sabapathy</t>
  </si>
  <si>
    <t>Kumaraguru</t>
  </si>
  <si>
    <t>Meenakshi Murugappan</t>
  </si>
  <si>
    <t>Ramesh Mani</t>
  </si>
  <si>
    <t>Ramurthy Vaidyanathan</t>
  </si>
  <si>
    <t>Shekar Arcot</t>
  </si>
  <si>
    <t>Shobha Sridhar</t>
  </si>
  <si>
    <t>Sunitha</t>
  </si>
  <si>
    <t>Tholkapian Devan</t>
  </si>
  <si>
    <t>Vimal Muthukumar</t>
  </si>
  <si>
    <t>Anup vader</t>
  </si>
  <si>
    <t>Bala Belde</t>
  </si>
  <si>
    <t>nagaraj santhana</t>
  </si>
  <si>
    <t>Sachin joshi</t>
  </si>
  <si>
    <t>Arun Vangapelli</t>
  </si>
  <si>
    <t>Hema Kumar Dasariraju</t>
  </si>
  <si>
    <t>Pavan Kandukuri</t>
  </si>
  <si>
    <t>Priyanka Gopathi</t>
  </si>
  <si>
    <t>Prudhvi Tej Sriadibatla</t>
  </si>
  <si>
    <t>Saikumar Vanga</t>
  </si>
  <si>
    <t>Sampath Krindinti</t>
  </si>
  <si>
    <t>Sri Viswanath Katakamsetty</t>
  </si>
  <si>
    <t>Kangna Neelam</t>
  </si>
  <si>
    <t>Madhuri Mohan</t>
  </si>
  <si>
    <t>nandhip prafulla</t>
  </si>
  <si>
    <t>rama varma</t>
  </si>
  <si>
    <t>harsha kudigram</t>
  </si>
  <si>
    <t>Abhinash R Anugu</t>
  </si>
  <si>
    <t>Abhinav talla</t>
  </si>
  <si>
    <t>Abhishek Kumbhare</t>
  </si>
  <si>
    <t>Aditya Varaganti</t>
  </si>
  <si>
    <t>Ajinkya Arun Kshirsagar</t>
  </si>
  <si>
    <t>Ajith Ramesan</t>
  </si>
  <si>
    <t>Amarnath Gunda</t>
  </si>
  <si>
    <t>Amarnath manam</t>
  </si>
  <si>
    <t>Amit Desai</t>
  </si>
  <si>
    <t>Amit Deshpande</t>
  </si>
  <si>
    <t>Amit Garg</t>
  </si>
  <si>
    <t>Amit Gulati</t>
  </si>
  <si>
    <t>Amit Kharche</t>
  </si>
  <si>
    <t>Amitabh shrivasatava</t>
  </si>
  <si>
    <t>Amitava Bag</t>
  </si>
  <si>
    <t>Amrutha Varshini Uppalapati</t>
  </si>
  <si>
    <t>Anand Chandran</t>
  </si>
  <si>
    <t>ananth krishnamurthy</t>
  </si>
  <si>
    <t>Anil Kamalanabham</t>
  </si>
  <si>
    <t>Anil Kumar Reddy D</t>
  </si>
  <si>
    <t>Aniruddha Godbole</t>
  </si>
  <si>
    <t>Anish Dantale</t>
  </si>
  <si>
    <t>Ankitha Gajula</t>
  </si>
  <si>
    <t>Ankur Solanki</t>
  </si>
  <si>
    <t>Annapurna Swetha Mandaleeka</t>
  </si>
  <si>
    <t>Antony  Abraham</t>
  </si>
  <si>
    <t>Anuj kumar</t>
  </si>
  <si>
    <t>Anusha Battu</t>
  </si>
  <si>
    <t>Anusha Nama</t>
  </si>
  <si>
    <t>Aparna  G.A. Naidu</t>
  </si>
  <si>
    <t>Archisa Sood</t>
  </si>
  <si>
    <t>Arvind Kinjarapu</t>
  </si>
  <si>
    <t>Arvind Krishna</t>
  </si>
  <si>
    <t>Asesh Giduturu</t>
  </si>
  <si>
    <t>Ashish Reddy Cheguri</t>
  </si>
  <si>
    <t>Ashish Singam</t>
  </si>
  <si>
    <t>Ashok Kumar Bitra</t>
  </si>
  <si>
    <t>Asit k rath</t>
  </si>
  <si>
    <t>Aswanidutt Gutta</t>
  </si>
  <si>
    <t>Aswath gajendran</t>
  </si>
  <si>
    <t>Atmaram Kantrao &amp; Minakshi Joshi</t>
  </si>
  <si>
    <t>Avinash Puligani</t>
  </si>
  <si>
    <t>Avinash Ramashayam</t>
  </si>
  <si>
    <t>Avinash Thota</t>
  </si>
  <si>
    <t>Ayyanarappan chinnaraja pillai</t>
  </si>
  <si>
    <t>Badari Bharthipudi</t>
  </si>
  <si>
    <t>Badri Parthasarathy</t>
  </si>
  <si>
    <t>Bala Balakrishna</t>
  </si>
  <si>
    <t>Bala Krishna Petluri</t>
  </si>
  <si>
    <t>Balaji Krishnamachari</t>
  </si>
  <si>
    <t>Balaji Ranganathan</t>
  </si>
  <si>
    <t>Balaji Subramaniam</t>
  </si>
  <si>
    <t>Balaramkumar Medarametla</t>
  </si>
  <si>
    <t>Bandana Bidhar</t>
  </si>
  <si>
    <t>Basanta Bhaduri</t>
  </si>
  <si>
    <t>Basvanth Puppala</t>
  </si>
  <si>
    <t>benali deshpande</t>
  </si>
  <si>
    <t>Bhanuprakash Belusonti</t>
  </si>
  <si>
    <t>Bhanuteja Katkoori</t>
  </si>
  <si>
    <t>Bharani Pallavalli</t>
  </si>
  <si>
    <t>Bharani Raghu Veer Bhamidi</t>
  </si>
  <si>
    <t>Bhaskar reddy</t>
  </si>
  <si>
    <t>Bhavani Sishtla</t>
  </si>
  <si>
    <t>Bhavesh &amp; Alka Desai</t>
  </si>
  <si>
    <t>Bhushan pitale</t>
  </si>
  <si>
    <t>Bolishetti Shyam</t>
  </si>
  <si>
    <t>Brijesh Kumar</t>
  </si>
  <si>
    <t>Brinda M Mehta</t>
  </si>
  <si>
    <t>Canton Inn</t>
  </si>
  <si>
    <t>Chaitanya Viswanadha</t>
  </si>
  <si>
    <t>Chandra Harsha Theegela</t>
  </si>
  <si>
    <t>Chandra Jonnavithula</t>
  </si>
  <si>
    <t>Chandra Thaduvai</t>
  </si>
  <si>
    <t>Chintalapati V S N Harindra</t>
  </si>
  <si>
    <t>Chirashnu  &amp; Sangeeta Mondal</t>
  </si>
  <si>
    <t>damadar vallaru</t>
  </si>
  <si>
    <t>dayanand kunhiraman</t>
  </si>
  <si>
    <t>Debraj Ghosal</t>
  </si>
  <si>
    <t>Dhanalakshmi Mudaliar</t>
  </si>
  <si>
    <t>Dhaval dalsaniya</t>
  </si>
  <si>
    <t>Dinesh Premsudhakar Vyas</t>
  </si>
  <si>
    <t>Dinesh Veeramallu</t>
  </si>
  <si>
    <t>Durga Ravikumar</t>
  </si>
  <si>
    <t>ganesh chennakesavelu</t>
  </si>
  <si>
    <t>Gangaraju Gangadhara</t>
  </si>
  <si>
    <t>Gargi Soni</t>
  </si>
  <si>
    <t>Gautham Adithya</t>
  </si>
  <si>
    <t>Gautham Krishna Reddy</t>
  </si>
  <si>
    <t>Gayatri Beera</t>
  </si>
  <si>
    <t>Goutham Reddy Sudhini</t>
  </si>
  <si>
    <t>Gowtham Nadimpalli</t>
  </si>
  <si>
    <t>gujral harman singh</t>
  </si>
  <si>
    <t>Hareesh Yakkala</t>
  </si>
  <si>
    <t>Hari R Kurupathi</t>
  </si>
  <si>
    <t>Hari Rao</t>
  </si>
  <si>
    <t>Harikrishnan Purushothaman</t>
  </si>
  <si>
    <t>Harinee Sekar</t>
  </si>
  <si>
    <t>Harini Vipparthi</t>
  </si>
  <si>
    <t>harshad &amp; Sudha Thakkar</t>
  </si>
  <si>
    <t>hemendra jadon</t>
  </si>
  <si>
    <t>Jagdeesh &amp; Geetha  Balakrishnan</t>
  </si>
  <si>
    <t>jatin panoya</t>
  </si>
  <si>
    <t>Jayanth Thakkar</t>
  </si>
  <si>
    <t>Jayapal Pakanati</t>
  </si>
  <si>
    <t>Jayaraj &amp; Maheshwari Velayutham</t>
  </si>
  <si>
    <t>jayaram murthy</t>
  </si>
  <si>
    <t>jayaram vutukuri</t>
  </si>
  <si>
    <t>jayesh pulivelil</t>
  </si>
  <si>
    <t>jee van kum yalamati</t>
  </si>
  <si>
    <t>jeyaraman jawaharbabu</t>
  </si>
  <si>
    <t>Jitendra Brahmbhatt</t>
  </si>
  <si>
    <t>Jitendra Kabra</t>
  </si>
  <si>
    <t>Jitendra tommala</t>
  </si>
  <si>
    <t>Jyothi Setty</t>
  </si>
  <si>
    <t>K Thirunavukkarasu</t>
  </si>
  <si>
    <t>Kabeer Nandigam</t>
  </si>
  <si>
    <t>kadadevarmath chintamani</t>
  </si>
  <si>
    <t>Kailash Mannepalli</t>
  </si>
  <si>
    <t>kalyanram kumar jandhyala</t>
  </si>
  <si>
    <t>Kapil Vashisht</t>
  </si>
  <si>
    <t>Karthick Ramachandran</t>
  </si>
  <si>
    <t>Karthik Majjari</t>
  </si>
  <si>
    <t>Karthik reddy</t>
  </si>
  <si>
    <t>Karthikeyan Veerapandian</t>
  </si>
  <si>
    <t>Kedar &amp; Prajakta Kulakarns</t>
  </si>
  <si>
    <t>kedar wani</t>
  </si>
  <si>
    <t>kesavalu ethamukkala</t>
  </si>
  <si>
    <t>Kiran &amp; Pranitha Jinukala</t>
  </si>
  <si>
    <t>Kiran Kumar Mangalapally</t>
  </si>
  <si>
    <t>Kirankumar Digaveedhi</t>
  </si>
  <si>
    <t>Kishore Anand Kaushal</t>
  </si>
  <si>
    <t>Kishore Yerra</t>
  </si>
  <si>
    <t>Koteswara &amp; bhavani ghanta</t>
  </si>
  <si>
    <t>Krantikumar raut</t>
  </si>
  <si>
    <t>Krishna Annasagarane</t>
  </si>
  <si>
    <t>Krishna Karthik Madupu</t>
  </si>
  <si>
    <t>Krishna Kuruvella</t>
  </si>
  <si>
    <t>Krishna Rajan Rajan</t>
  </si>
  <si>
    <t>Krishna Rao</t>
  </si>
  <si>
    <t>Krishna Tumarada</t>
  </si>
  <si>
    <t>Krishnamurthy Vedam</t>
  </si>
  <si>
    <t>Kuppe &amp; Sarala Srinivas</t>
  </si>
  <si>
    <t>Lakshmi Soujanya Nerella</t>
  </si>
  <si>
    <t>Latha Manickavasaga Pilla</t>
  </si>
  <si>
    <t>Latha Vishwanath</t>
  </si>
  <si>
    <t>lingutla harikanth</t>
  </si>
  <si>
    <t>Madhesh Singaravelu</t>
  </si>
  <si>
    <t>Madhukar Maguluru</t>
  </si>
  <si>
    <t>Madhumohan Puvvadi</t>
  </si>
  <si>
    <t>Madhusudhana molakala</t>
  </si>
  <si>
    <t>Maheedhara Reddy Mukka</t>
  </si>
  <si>
    <t>Mahesh R Mekala</t>
  </si>
  <si>
    <t>mamtha balla</t>
  </si>
  <si>
    <t>Manasa Bollapally</t>
  </si>
  <si>
    <t>Manasa Gavini</t>
  </si>
  <si>
    <t>Manga Lalithamba Lekkala</t>
  </si>
  <si>
    <t>Mangala Shenoy</t>
  </si>
  <si>
    <t>Mayank Mittal</t>
  </si>
  <si>
    <t>Megha D Patel</t>
  </si>
  <si>
    <t>mehersrinath sangabathula</t>
  </si>
  <si>
    <t>Mehul Patel</t>
  </si>
  <si>
    <t>Minesh &amp; Jalpa Patel</t>
  </si>
  <si>
    <t>Mohit Potnis</t>
  </si>
  <si>
    <t>Mona Lanial</t>
  </si>
  <si>
    <t>mounika jasti</t>
  </si>
  <si>
    <t>MRLN Panchanana</t>
  </si>
  <si>
    <t>Mrudula Yalamandala</t>
  </si>
  <si>
    <t>mrutunjaya mishra</t>
  </si>
  <si>
    <t>mudumba chakradar</t>
  </si>
  <si>
    <t>mukesh ramalingam</t>
  </si>
  <si>
    <t>Murali appikonda</t>
  </si>
  <si>
    <t>murali routhu</t>
  </si>
  <si>
    <t>Muralidhar Tekkalakota</t>
  </si>
  <si>
    <t>Naga Venkatesh Tummala</t>
  </si>
  <si>
    <t>Nagaraju Chikatimarla</t>
  </si>
  <si>
    <t>Nagendra Jakka</t>
  </si>
  <si>
    <t>Nagesh Dikshit</t>
  </si>
  <si>
    <t>Nageswara &amp; Mamatha Jaladi</t>
  </si>
  <si>
    <t>Nanjundamurthy Venkatasubbu</t>
  </si>
  <si>
    <t>narasimh gopalswamy</t>
  </si>
  <si>
    <t>Narender R Kasireddy</t>
  </si>
  <si>
    <t>Naresh Jarugula</t>
  </si>
  <si>
    <t>Naveen  Chanda</t>
  </si>
  <si>
    <t>Navin D Patel</t>
  </si>
  <si>
    <t>Navin Shanker</t>
  </si>
  <si>
    <t>Neelima Samsani</t>
  </si>
  <si>
    <t>Nikhilesh K Kunche</t>
  </si>
  <si>
    <t>Niriha Kadambi</t>
  </si>
  <si>
    <t>Nirmal &amp; Babitha Pavangat</t>
  </si>
  <si>
    <t>Nirmal Himja Ashwinbhai</t>
  </si>
  <si>
    <t>Nirmal Kumar</t>
  </si>
  <si>
    <t>Omkar Dombe</t>
  </si>
  <si>
    <t>Omprakash Sureka</t>
  </si>
  <si>
    <t>Padmini Shiv Prasad</t>
  </si>
  <si>
    <t>Pallaparaju Mallipudi</t>
  </si>
  <si>
    <t>Pankaj Nafria</t>
  </si>
  <si>
    <t>pashupati pandey</t>
  </si>
  <si>
    <t>patwari</t>
  </si>
  <si>
    <t>Pavan K Nadadhuru</t>
  </si>
  <si>
    <t>Pavan Kumar Patha</t>
  </si>
  <si>
    <t>Payal K Pandya</t>
  </si>
  <si>
    <t>Pooja Sridhar Joshi</t>
  </si>
  <si>
    <t>Poondi mukundan</t>
  </si>
  <si>
    <t>Pradeep Kumar morumpudi</t>
  </si>
  <si>
    <t>Pradeep Rajula</t>
  </si>
  <si>
    <t>Pradeep RE Adireddy</t>
  </si>
  <si>
    <t>Pradeep Vishwakarma</t>
  </si>
  <si>
    <t>pradyumna lakshmipuram</t>
  </si>
  <si>
    <t>prajwal birkodi</t>
  </si>
  <si>
    <t>Pranay Deshpande</t>
  </si>
  <si>
    <t>prasad pilla</t>
  </si>
  <si>
    <t>prasad vandlapatla</t>
  </si>
  <si>
    <t>Prashanthi Adiboyna</t>
  </si>
  <si>
    <t>prathyusha</t>
  </si>
  <si>
    <t>pratisha goel</t>
  </si>
  <si>
    <t>praveen Alluri</t>
  </si>
  <si>
    <t>Praveen Govardhana</t>
  </si>
  <si>
    <t>Praveen Sudhindra</t>
  </si>
  <si>
    <t>prithvira sooranahalliram</t>
  </si>
  <si>
    <t>priyadarsini ramakrishnan</t>
  </si>
  <si>
    <t>Pruduvi sri adhibatla</t>
  </si>
  <si>
    <t>Pullaiah Arumilli</t>
  </si>
  <si>
    <t>puneeth gundlapally</t>
  </si>
  <si>
    <t>Punna Reddy Pulusu</t>
  </si>
  <si>
    <t>Purshottam Tulsyan</t>
  </si>
  <si>
    <t>raaga chakilam</t>
  </si>
  <si>
    <t>Raghavendra Prasad</t>
  </si>
  <si>
    <t>raghuram muddasani</t>
  </si>
  <si>
    <t>Rahul Akula</t>
  </si>
  <si>
    <t>Rahul dhanpal</t>
  </si>
  <si>
    <t>Rahul Goud Konne</t>
  </si>
  <si>
    <t>Raj Chandu</t>
  </si>
  <si>
    <t>rajappa murali</t>
  </si>
  <si>
    <t>Rajendar Addula</t>
  </si>
  <si>
    <t>Rajendar Goud Akkula</t>
  </si>
  <si>
    <t>Rajendra Sharma</t>
  </si>
  <si>
    <t>Rajesh Reddyreddy</t>
  </si>
  <si>
    <t>rajesh selvaraj</t>
  </si>
  <si>
    <t>rajkumar pinnamaraju</t>
  </si>
  <si>
    <t>Rakheechandra Kolli</t>
  </si>
  <si>
    <t>Rakshith Janga</t>
  </si>
  <si>
    <t>ram daratla</t>
  </si>
  <si>
    <t>Ramachandra Rao Pelluru</t>
  </si>
  <si>
    <t>Ramakrishna</t>
  </si>
  <si>
    <t>Ramchandar &amp; Pavani Velivela</t>
  </si>
  <si>
    <t>Ramdas S Metla</t>
  </si>
  <si>
    <t>ramesh kandipilli</t>
  </si>
  <si>
    <t>Ramesh Koneru</t>
  </si>
  <si>
    <t>Ramesh Kumar</t>
  </si>
  <si>
    <t>Ramesh Parikh</t>
  </si>
  <si>
    <t>Rameshbhai &amp; Taraben Patel</t>
  </si>
  <si>
    <t>Ramkumar Vaithilingam</t>
  </si>
  <si>
    <t>Ramprasaad Venkataraju</t>
  </si>
  <si>
    <t>Ravinder Ravula</t>
  </si>
  <si>
    <t>Ravindra Mirashi</t>
  </si>
  <si>
    <t>Raviteja Yarlagadda</t>
  </si>
  <si>
    <t>Raviteja Zakkam</t>
  </si>
  <si>
    <t>renjith Pillai</t>
  </si>
  <si>
    <t>revanasiddayya</t>
  </si>
  <si>
    <t>Rohan addala</t>
  </si>
  <si>
    <t>Rohan Gurjar</t>
  </si>
  <si>
    <t>Rohit Garg</t>
  </si>
  <si>
    <t>Rohit Krishna sakanuri</t>
  </si>
  <si>
    <t>Roshan Deshmukh</t>
  </si>
  <si>
    <t>Sabari K Palani</t>
  </si>
  <si>
    <t>Sachin deshmukh</t>
  </si>
  <si>
    <t>Sachin Keshav Shanbhag</t>
  </si>
  <si>
    <t>Sai Jasti</t>
  </si>
  <si>
    <t>Sai Kishore N</t>
  </si>
  <si>
    <t>Sai Velamakanni</t>
  </si>
  <si>
    <t>Saikrishnachaitanya Karapa</t>
  </si>
  <si>
    <t>Sairam Ravi</t>
  </si>
  <si>
    <t>SaiSindhu Matam</t>
  </si>
  <si>
    <t>Samarth Agarwal</t>
  </si>
  <si>
    <t>sanat korada</t>
  </si>
  <si>
    <t>Sandeep Burri</t>
  </si>
  <si>
    <t>Sandeep Ramaiah</t>
  </si>
  <si>
    <t>Sandhya Kumar</t>
  </si>
  <si>
    <t>Sankar Dutta</t>
  </si>
  <si>
    <t>Sankirth Nallamothu</t>
  </si>
  <si>
    <t>Santhoshkumar Telukuntla</t>
  </si>
  <si>
    <t>Santosh Dharmapuram</t>
  </si>
  <si>
    <t>Santosh Patlola</t>
  </si>
  <si>
    <t>Saroja Vanacharla</t>
  </si>
  <si>
    <t>Sathish Balakrishnan</t>
  </si>
  <si>
    <t>Sathish Nanjappa</t>
  </si>
  <si>
    <t>Satish &amp; Sandhya Padiyar</t>
  </si>
  <si>
    <t>Satish Kumar LN raeddy</t>
  </si>
  <si>
    <t>Satish Mulaveesala</t>
  </si>
  <si>
    <t>Satyanarayana V Pagadala</t>
  </si>
  <si>
    <t>Saurav das</t>
  </si>
  <si>
    <t>Sekhara Reddy Gudipat</t>
  </si>
  <si>
    <t>Senthil Chinraj</t>
  </si>
  <si>
    <t>setty jyothi</t>
  </si>
  <si>
    <t>Shankar &amp; Padma Salavath</t>
  </si>
  <si>
    <t>Shankar Ekambaram</t>
  </si>
  <si>
    <t>Sharathkumar &amp; Anu Jakku</t>
  </si>
  <si>
    <t>Shekar Kalyankar</t>
  </si>
  <si>
    <t>Shekar Reddy Venumudala</t>
  </si>
  <si>
    <t>shivaprakash vasu</t>
  </si>
  <si>
    <t>Shivling Neralagi</t>
  </si>
  <si>
    <t>shweta tellicherry</t>
  </si>
  <si>
    <t>Siddharatha Boyina</t>
  </si>
  <si>
    <t>Siddhartha Jetti</t>
  </si>
  <si>
    <t>Silpa Gavini</t>
  </si>
  <si>
    <t>Siva Pyvvula</t>
  </si>
  <si>
    <t>Sivakumar Srinivasulu</t>
  </si>
  <si>
    <t>Smitha Machina</t>
  </si>
  <si>
    <t>softsense solutions</t>
  </si>
  <si>
    <t>Sowjanya Pandruju</t>
  </si>
  <si>
    <t>Spandana Sanne</t>
  </si>
  <si>
    <t>sraboneel biswas</t>
  </si>
  <si>
    <t>Sree Harsha Rayala</t>
  </si>
  <si>
    <t>Sreedharan</t>
  </si>
  <si>
    <t>Sreenivas Palvai</t>
  </si>
  <si>
    <t>Sri Krishna Tallapragada</t>
  </si>
  <si>
    <t>Sri Sai N</t>
  </si>
  <si>
    <t>Sridhar Karanam</t>
  </si>
  <si>
    <t>sridhar nalla</t>
  </si>
  <si>
    <t>Sridhar Pitla</t>
  </si>
  <si>
    <t>Srikanth Kancharla</t>
  </si>
  <si>
    <t>Srikanth Kondamadugula</t>
  </si>
  <si>
    <t>Srikanth Patlu</t>
  </si>
  <si>
    <t>Srinivas Dasari</t>
  </si>
  <si>
    <t>Srinivas Putta</t>
  </si>
  <si>
    <t>Srinivas Sastry Angajala</t>
  </si>
  <si>
    <t>Srinivasa Dodda</t>
  </si>
  <si>
    <t>Srinivasan Ramalingam</t>
  </si>
  <si>
    <t>Srinivasan Venkatasubramanian</t>
  </si>
  <si>
    <t>Sriraj Kadimisetty</t>
  </si>
  <si>
    <t>Subbiah mani</t>
  </si>
  <si>
    <t>subrahmanya sarma balijepalli</t>
  </si>
  <si>
    <t>Suchismita Bhattacharjee</t>
  </si>
  <si>
    <t>Sudeep MS</t>
  </si>
  <si>
    <t>Sudhir shenoy</t>
  </si>
  <si>
    <t>Sujatha Manjunath</t>
  </si>
  <si>
    <t>Suman Kondru</t>
  </si>
  <si>
    <t>Suman R Banda</t>
  </si>
  <si>
    <t>suman rao vennamuneni</t>
  </si>
  <si>
    <t>Sunil K Gudla</t>
  </si>
  <si>
    <t>Sunil Kantharaju</t>
  </si>
  <si>
    <t>Sunilreddy Amireddy</t>
  </si>
  <si>
    <t>Surendar Sekar</t>
  </si>
  <si>
    <t>suresh saminathan</t>
  </si>
  <si>
    <t>Surya Duddu</t>
  </si>
  <si>
    <t>Sushma Nalamaru</t>
  </si>
  <si>
    <t>Swami Pasam</t>
  </si>
  <si>
    <t>tandepalli srinivas dutt</t>
  </si>
  <si>
    <t>Tarun Godha</t>
  </si>
  <si>
    <t>tarun paneliya</t>
  </si>
  <si>
    <t>Tejas &amp; Nina Shah</t>
  </si>
  <si>
    <t>Tejaswi Chavali</t>
  </si>
  <si>
    <t>Tirupati Naidu &amp; Kiranmi Chellarapu</t>
  </si>
  <si>
    <t>Uday Rumandla</t>
  </si>
  <si>
    <t>Uday Shetty</t>
  </si>
  <si>
    <t>Uttara Sudhir Thakre</t>
  </si>
  <si>
    <t>V S Rao Morisetty</t>
  </si>
  <si>
    <t>Vallabh &amp; Parimal Patel</t>
  </si>
  <si>
    <t>Vamsi Krishna Nambaru</t>
  </si>
  <si>
    <t>Vamsi Krishna Pinnamaraju</t>
  </si>
  <si>
    <t>Varma V Pen Metcha</t>
  </si>
  <si>
    <t>Varsha Surasani</t>
  </si>
  <si>
    <t>Vasanthakumar kalaiselvan kalaiselvan</t>
  </si>
  <si>
    <t>Veera V Kondepati</t>
  </si>
  <si>
    <t>Venkat Kalivarathan</t>
  </si>
  <si>
    <t>venkat sai karramreddy</t>
  </si>
  <si>
    <t>Venkata Kadiyala</t>
  </si>
  <si>
    <t>venkata mattaparthi</t>
  </si>
  <si>
    <t>Venkata Siva kumar margapu</t>
  </si>
  <si>
    <t>Venkata Sudheer abburi</t>
  </si>
  <si>
    <t>Venkata Vijay Vootukuri</t>
  </si>
  <si>
    <t>Venkatasubbu &amp; Padma Venkatesan</t>
  </si>
  <si>
    <t>Venkatesan duraisamy</t>
  </si>
  <si>
    <t>venkatesh bada</t>
  </si>
  <si>
    <t>Venkatesh Boddapati</t>
  </si>
  <si>
    <t>Venkateshwar Rao Gollu</t>
  </si>
  <si>
    <t>Vijai K Thimmapuram</t>
  </si>
  <si>
    <t>vijayasaradhi nelluri</t>
  </si>
  <si>
    <t>vinay talla</t>
  </si>
  <si>
    <t>vishnas setty</t>
  </si>
  <si>
    <t>Vishnu Vijayan</t>
  </si>
  <si>
    <t>vishwaksena chowder</t>
  </si>
  <si>
    <t>Vishwanath Guntaka</t>
  </si>
  <si>
    <t>Viswa Vardhan Chellapilla</t>
  </si>
  <si>
    <t>Vivek Kumar Bairy</t>
  </si>
  <si>
    <t>Vivek Kumar Repala</t>
  </si>
  <si>
    <t>Vivek Reddy Sarasam</t>
  </si>
  <si>
    <t>Vivekananda Sakilam</t>
  </si>
  <si>
    <t>vootla shilpa</t>
  </si>
  <si>
    <t>Anant Molugu</t>
  </si>
  <si>
    <t>Anuradha gopalan</t>
  </si>
  <si>
    <t>Aparna L Naruboina</t>
  </si>
  <si>
    <t>Aravind Chakrapani</t>
  </si>
  <si>
    <t>Aravind Goguri</t>
  </si>
  <si>
    <t>Ayilathi Santosh</t>
  </si>
  <si>
    <t>bhavna patel</t>
  </si>
  <si>
    <t>Devi Rayudu</t>
  </si>
  <si>
    <t>Dukkipatti Maheswari</t>
  </si>
  <si>
    <t>Durga Prasad Vadlamoodi</t>
  </si>
  <si>
    <t>hanuman chatrati</t>
  </si>
  <si>
    <t>Kangna Maini</t>
  </si>
  <si>
    <t>Kishore Gowda</t>
  </si>
  <si>
    <t>Krishna Ayalasomayaj</t>
  </si>
  <si>
    <t>Madhuri Ganapathiraju</t>
  </si>
  <si>
    <t>malipr@yahoo.com</t>
  </si>
  <si>
    <t>Mamatha Kadiyala</t>
  </si>
  <si>
    <t>Manoj Srinivas</t>
  </si>
  <si>
    <t>Mourya Lankapothu</t>
  </si>
  <si>
    <t>Pavani Gulipalli</t>
  </si>
  <si>
    <t>Pradeep  N</t>
  </si>
  <si>
    <t>Pradeep Thyaranayak</t>
  </si>
  <si>
    <t>Prema Dua</t>
  </si>
  <si>
    <t>puli srinivas reddy</t>
  </si>
  <si>
    <t>pundareekam kudikala</t>
  </si>
  <si>
    <t>Raghuveer Sagar Mamidi</t>
  </si>
  <si>
    <t>Rahul Surianarayanan</t>
  </si>
  <si>
    <t>ranganathan n</t>
  </si>
  <si>
    <t>Ravi Kandikatla</t>
  </si>
  <si>
    <t>Ravi Teja Koganti</t>
  </si>
  <si>
    <t>sathya setty</t>
  </si>
  <si>
    <t>Shashikanth Patel</t>
  </si>
  <si>
    <t>Shweta Ramegowda</t>
  </si>
  <si>
    <t>Sourabh Verma</t>
  </si>
  <si>
    <t>srinivas mallipudi</t>
  </si>
  <si>
    <t>Sumit &amp; Pranita Deshmukh</t>
  </si>
  <si>
    <t>Supriya Cherukuri</t>
  </si>
  <si>
    <t>Thejaswi Pathapati</t>
  </si>
  <si>
    <t>vasantha anne</t>
  </si>
  <si>
    <t>Vasanthy Raja</t>
  </si>
  <si>
    <t>Vasavi Polineni</t>
  </si>
  <si>
    <t>Venugopalan Srinivasan</t>
  </si>
  <si>
    <t>vijay reddy</t>
  </si>
  <si>
    <t>Vishal Sarathi Theegula</t>
  </si>
  <si>
    <t>yuvaraj shanmugam</t>
  </si>
  <si>
    <t>Raghavendra rao Sayana</t>
  </si>
  <si>
    <t>Sai Reddy Chinnapatlolla</t>
  </si>
  <si>
    <t>Sharath &amp; Shwetha Rojanala</t>
  </si>
  <si>
    <t>Venkat Reddy Jodlakash</t>
  </si>
  <si>
    <t>Vijaya Kumar Aillella</t>
  </si>
  <si>
    <t>Arun samudrala</t>
  </si>
  <si>
    <t>Arvind raghipani</t>
  </si>
  <si>
    <t>Ashwini amara</t>
  </si>
  <si>
    <t>Chandrakanth Chamakura</t>
  </si>
  <si>
    <t>Guru harsha harsha</t>
  </si>
  <si>
    <t>Krishna Mohan Annapragada</t>
  </si>
  <si>
    <t>Murali Nukanaboina</t>
  </si>
  <si>
    <t>Pramod Kumar Mudedla</t>
  </si>
  <si>
    <t>Prasad Nagella</t>
  </si>
  <si>
    <t>Sharat Simhadri</t>
  </si>
  <si>
    <t>Sreekanth Rao Karakula</t>
  </si>
  <si>
    <t>Srinivasulu Pulikam</t>
  </si>
  <si>
    <t>Tejasvini Kapa</t>
  </si>
  <si>
    <t>Girish &amp; Pooja Patil</t>
  </si>
  <si>
    <t>Prakash Narayan</t>
  </si>
  <si>
    <t>Viswanatha Gorla</t>
  </si>
  <si>
    <t>Adithya</t>
  </si>
  <si>
    <t>Pradeep</t>
  </si>
  <si>
    <t>Prashanth Penukula</t>
  </si>
  <si>
    <t>Krishnayya Cherukuri</t>
  </si>
  <si>
    <t>Naga Manoj Gaddam</t>
  </si>
  <si>
    <t>Prasad  Chodavarapu</t>
  </si>
  <si>
    <t>Satyaprasanth Kamasani</t>
  </si>
  <si>
    <t>Arun Dubagunta</t>
  </si>
  <si>
    <t>Jayanth Pulikallu</t>
  </si>
  <si>
    <t>Chaitali C Pabitwar</t>
  </si>
  <si>
    <t>Chintan Kothari</t>
  </si>
  <si>
    <t>Gupta &amp; Lavanya Kuricheti</t>
  </si>
  <si>
    <t>Harish Parikh</t>
  </si>
  <si>
    <t>Jayashankar Navasundi</t>
  </si>
  <si>
    <t>Kanu &amp; Rekha Jayaswal</t>
  </si>
  <si>
    <t>thanmaiyee alla</t>
  </si>
  <si>
    <t>Anilkumar Swayampakula</t>
  </si>
  <si>
    <t>Durga Gannu</t>
  </si>
  <si>
    <t>h ramachandran</t>
  </si>
  <si>
    <t>kinjal Jatin Shah</t>
  </si>
  <si>
    <t>Kishore nare</t>
  </si>
  <si>
    <t>krishna kishor devarakonda</t>
  </si>
  <si>
    <t>manojkumar battula</t>
  </si>
  <si>
    <t>ramesh Narayanamoorthy</t>
  </si>
  <si>
    <t>Ravikumar &amp; Padma Grandhi</t>
  </si>
  <si>
    <t>sivaraja V</t>
  </si>
  <si>
    <t>Vikram</t>
  </si>
  <si>
    <t>Nitish Paul</t>
  </si>
  <si>
    <t>Piyush Patel</t>
  </si>
  <si>
    <t>Swetha Kulkarni</t>
  </si>
  <si>
    <t>Akbar Basha Syed</t>
  </si>
  <si>
    <t>Arpan Shah</t>
  </si>
  <si>
    <t>Dhanasekar Murugan</t>
  </si>
  <si>
    <t>Jiddvish Rawal</t>
  </si>
  <si>
    <t>Mohan Bingera</t>
  </si>
  <si>
    <t>Mohan Kulkarni</t>
  </si>
  <si>
    <t>Mukund Mangalagiri</t>
  </si>
  <si>
    <t>Onumu MKV Chaitanya</t>
  </si>
  <si>
    <t>Pradeep Etikani</t>
  </si>
  <si>
    <t>Sandip borse</t>
  </si>
  <si>
    <t>Santhosh Kumar Iddamsetty</t>
  </si>
  <si>
    <t>Venkat Vure</t>
  </si>
  <si>
    <t>Venkata Punyamurthula</t>
  </si>
  <si>
    <t>vishwas kodimut</t>
  </si>
  <si>
    <t>Akhila Reddy Magam</t>
  </si>
  <si>
    <t>Amarnatha Kotrakona</t>
  </si>
  <si>
    <t>Gowthami Karempudi</t>
  </si>
  <si>
    <t>Kalyan C Pottu</t>
  </si>
  <si>
    <t>Lakshmi Praveen Kurma</t>
  </si>
  <si>
    <t>Lochan Bellamkonda</t>
  </si>
  <si>
    <t>Madhava R Gurram</t>
  </si>
  <si>
    <t>mohan bingeara</t>
  </si>
  <si>
    <t>Rajendra koli</t>
  </si>
  <si>
    <t>ramidi madhava</t>
  </si>
  <si>
    <t>Santosh K Iddamsetty</t>
  </si>
  <si>
    <t>Sindhura Janagama</t>
  </si>
  <si>
    <t>Srikanth Kanakam</t>
  </si>
  <si>
    <t>Srinu Gunturu</t>
  </si>
  <si>
    <t>Swapna Appidi</t>
  </si>
  <si>
    <t>Thillaikarasi Pandiyan</t>
  </si>
  <si>
    <t>vaddiraju v</t>
  </si>
  <si>
    <t>Valli Anitha Senthilnathan</t>
  </si>
  <si>
    <t>Nimisha Thakkar</t>
  </si>
  <si>
    <t>Pavan Chagollu</t>
  </si>
  <si>
    <t>Sampurna</t>
  </si>
  <si>
    <t>Sumeera Bokka</t>
  </si>
  <si>
    <t>Sushmitha Palla</t>
  </si>
  <si>
    <t>Swapna Shimadri</t>
  </si>
  <si>
    <t>Vinitha Chulla</t>
  </si>
  <si>
    <t>Vishnuvardhan Ramini</t>
  </si>
  <si>
    <t>Gayatri Ramachandran</t>
  </si>
  <si>
    <t>sheetal shiv</t>
  </si>
  <si>
    <t>srisravani alluri</t>
  </si>
  <si>
    <t>A Gundlupetravishankar</t>
  </si>
  <si>
    <t>Anand Balasubramanian</t>
  </si>
  <si>
    <t>Arun Tej Ganti</t>
  </si>
  <si>
    <t>gundapu yamanendra kumar</t>
  </si>
  <si>
    <t>harshika reddy mile</t>
  </si>
  <si>
    <t>Karthikeyan Shanmugam</t>
  </si>
  <si>
    <t>khushbu Shah</t>
  </si>
  <si>
    <t>maruthi krishnan</t>
  </si>
  <si>
    <t>Santosh Saride</t>
  </si>
  <si>
    <t>Shiva Thanneru</t>
  </si>
  <si>
    <t>Sivanaga pondugula</t>
  </si>
  <si>
    <t>Srilakshmi Pulakam</t>
  </si>
  <si>
    <t>Ashok Ramalingam</t>
  </si>
  <si>
    <t>Bhavan Adavikolang</t>
  </si>
  <si>
    <t>Gopal  &amp; Smita Gupta</t>
  </si>
  <si>
    <t>Prabhat &amp; Archana Acharya</t>
  </si>
  <si>
    <t>Radhakrishnan Purushothaman</t>
  </si>
  <si>
    <t>Sanathan Kumar Potnuru</t>
  </si>
  <si>
    <t>Sanjeev Kumar</t>
  </si>
  <si>
    <t>subitha ramesh</t>
  </si>
  <si>
    <t>Subramanian</t>
  </si>
  <si>
    <t>sumalatha</t>
  </si>
  <si>
    <t>Suneel sharma</t>
  </si>
  <si>
    <t>Vino Sethuraman</t>
  </si>
  <si>
    <t>Watzala Gugaratshan</t>
  </si>
  <si>
    <t>Akula &amp; Aravind Venkatesham</t>
  </si>
  <si>
    <t>b mr vijay</t>
  </si>
  <si>
    <t>Kishor shah</t>
  </si>
  <si>
    <t>Lakshmi Ramaraju</t>
  </si>
  <si>
    <t>Mohana KVC Onumu</t>
  </si>
  <si>
    <t>murali raghupathy</t>
  </si>
  <si>
    <t>nivee</t>
  </si>
  <si>
    <t>Ramana Poola</t>
  </si>
  <si>
    <t>Sairam nagunuri</t>
  </si>
  <si>
    <t>Shrima Gopalakrishnan</t>
  </si>
  <si>
    <t>sowmy thuppal</t>
  </si>
  <si>
    <t>sumeet vats</t>
  </si>
  <si>
    <t>swathi namburi</t>
  </si>
  <si>
    <t>Anupam &amp; Anuja Modi</t>
  </si>
  <si>
    <t>Ashwini Gokul</t>
  </si>
  <si>
    <t>FNU Vijay Sundeep</t>
  </si>
  <si>
    <t>Harsha Peddireddy</t>
  </si>
  <si>
    <t>Hemanth kumar andrajula</t>
  </si>
  <si>
    <t>Karthik</t>
  </si>
  <si>
    <t>kpk</t>
  </si>
  <si>
    <t>Lakshmi Murali Krishna Y</t>
  </si>
  <si>
    <t>meenakshi satish</t>
  </si>
  <si>
    <t>Nirain D'Souza</t>
  </si>
  <si>
    <t>Pardhu V Patchigolla</t>
  </si>
  <si>
    <t>Parthasarathy T</t>
  </si>
  <si>
    <t>Saurabh Dixit</t>
  </si>
  <si>
    <t>Sravani Josyula</t>
  </si>
  <si>
    <t>sri v palicherla</t>
  </si>
  <si>
    <t>srinivasanvenkateswaran</t>
  </si>
  <si>
    <t>Suryavenkat Kondepati</t>
  </si>
  <si>
    <t>Anil Mathew</t>
  </si>
  <si>
    <t>Bobby John</t>
  </si>
  <si>
    <t>Krishna Kumar Chamivar</t>
  </si>
  <si>
    <t>Saneeb Ummel</t>
  </si>
  <si>
    <t>Sujith Vadaserry</t>
  </si>
  <si>
    <t>Unnikrishnan VG</t>
  </si>
  <si>
    <t>Damini Singh</t>
  </si>
  <si>
    <t>Gowtham Varma</t>
  </si>
  <si>
    <t>Karthik Ghantasala</t>
  </si>
  <si>
    <t>Lakshmi Narashimlu</t>
  </si>
  <si>
    <t>Avijit Banerjee</t>
  </si>
  <si>
    <t>Ramakrishna Tarra</t>
  </si>
  <si>
    <t>Sunanda Biradavolu</t>
  </si>
  <si>
    <t>Naresh</t>
  </si>
  <si>
    <t>nischala</t>
  </si>
  <si>
    <t>Purna Chandra Reddy Tadi</t>
  </si>
  <si>
    <t>Sesham Arun Kumar</t>
  </si>
  <si>
    <t>Sudhir</t>
  </si>
  <si>
    <t>vinay</t>
  </si>
  <si>
    <t>Kalyan yarnagula</t>
  </si>
  <si>
    <t>Ajay sinha</t>
  </si>
  <si>
    <t>Amaravathy Chinnakannu</t>
  </si>
  <si>
    <t>Ambika Kavali</t>
  </si>
  <si>
    <t>Amit Rout</t>
  </si>
  <si>
    <t>Amol Armugam</t>
  </si>
  <si>
    <t>Anand tummala</t>
  </si>
  <si>
    <t>Anantha P Maguluri</t>
  </si>
  <si>
    <t>Anil Doggavolu</t>
  </si>
  <si>
    <t>Anitha Venugopal Jamuna</t>
  </si>
  <si>
    <t>Anuradha Kongari</t>
  </si>
  <si>
    <t>Aravind Chanduri</t>
  </si>
  <si>
    <t>Arumugam Rajasekaran</t>
  </si>
  <si>
    <t>Arun Nalla</t>
  </si>
  <si>
    <t>Aruna Chander Shekhar</t>
  </si>
  <si>
    <t>Asha VS Nair</t>
  </si>
  <si>
    <t>Ashok Mangina</t>
  </si>
  <si>
    <t>Baburao Laxmidas</t>
  </si>
  <si>
    <t>Balakrishna Madda</t>
  </si>
  <si>
    <t>Chaitanya manne</t>
  </si>
  <si>
    <t>Chandrika Vadlamudi</t>
  </si>
  <si>
    <t>Chetan Karpur</t>
  </si>
  <si>
    <t>Deepiks Juturu</t>
  </si>
  <si>
    <t>Deepthi Gangidi</t>
  </si>
  <si>
    <t>Dha Bidrakote Somaling</t>
  </si>
  <si>
    <t>Dheeraj Pulikallu</t>
  </si>
  <si>
    <t>dikshit</t>
  </si>
  <si>
    <t>Durga Saty Kotha</t>
  </si>
  <si>
    <t>FNU Reshma Kumari</t>
  </si>
  <si>
    <t>Ganesh Munagapati</t>
  </si>
  <si>
    <t>Ganesh Peddireddy</t>
  </si>
  <si>
    <t>Gautam K Puli</t>
  </si>
  <si>
    <t>Giriprasad Kathula</t>
  </si>
  <si>
    <t>Girishkumar &amp; Vibha Patel</t>
  </si>
  <si>
    <t>Gopi K Gokeda</t>
  </si>
  <si>
    <t>Hari jonnavithula</t>
  </si>
  <si>
    <t>Harikrishna Kotha</t>
  </si>
  <si>
    <t>Harish Gowda</t>
  </si>
  <si>
    <t>hema arun</t>
  </si>
  <si>
    <t>Hemasundarrao Reddi</t>
  </si>
  <si>
    <t>Induja Jayaramulu</t>
  </si>
  <si>
    <t>jami jayaram</t>
  </si>
  <si>
    <t>Janardhan Kadium</t>
  </si>
  <si>
    <t>jay niraula</t>
  </si>
  <si>
    <t>Jayanth Malatkar</t>
  </si>
  <si>
    <t>Jyothi Durga Busari</t>
  </si>
  <si>
    <t>Kalpana Aravabhumi</t>
  </si>
  <si>
    <t>Kalyana Srujana Mulpuri</t>
  </si>
  <si>
    <t>kann bakthavatsalam</t>
  </si>
  <si>
    <t>karthik mangu</t>
  </si>
  <si>
    <t>Kiran Kanduri</t>
  </si>
  <si>
    <t>Kishore thakalapalli</t>
  </si>
  <si>
    <t>Krishna A Swamy</t>
  </si>
  <si>
    <t>Lakshmanan P</t>
  </si>
  <si>
    <t>lakshmi kumar poojari</t>
  </si>
  <si>
    <t>Lakshmi R Sareddy</t>
  </si>
  <si>
    <t>lakshmi vijugani</t>
  </si>
  <si>
    <t>Laxmi surubhotla</t>
  </si>
  <si>
    <t>lella jyothi</t>
  </si>
  <si>
    <t>mahesh bojanala</t>
  </si>
  <si>
    <t>Manoj Kumar yarramareddy</t>
  </si>
  <si>
    <t>Megha Adawadkar</t>
  </si>
  <si>
    <t>Mohan Marchetty</t>
  </si>
  <si>
    <t>N Malaiswamy</t>
  </si>
  <si>
    <t>Naga Prasa Boddapati</t>
  </si>
  <si>
    <t>Nagesh Galpalli</t>
  </si>
  <si>
    <t>Narendra Kammila</t>
  </si>
  <si>
    <t>Narotham Reddy Gade</t>
  </si>
  <si>
    <t>Neelima Patibandla</t>
  </si>
  <si>
    <t>Nikhil rambhole</t>
  </si>
  <si>
    <t>nila shah</t>
  </si>
  <si>
    <t>Patel PS</t>
  </si>
  <si>
    <t>Pavan pavuluri</t>
  </si>
  <si>
    <t>Pavankumar Addepalli</t>
  </si>
  <si>
    <t>prabananth</t>
  </si>
  <si>
    <t>Prabhakar pemma</t>
  </si>
  <si>
    <t>Pradha Kolli</t>
  </si>
  <si>
    <t>Pramod Nehru Mirthipati</t>
  </si>
  <si>
    <t>Pranav bakliwal</t>
  </si>
  <si>
    <t>Praveen K Juvva</t>
  </si>
  <si>
    <t>Praveen Vadlamudi</t>
  </si>
  <si>
    <t>Praveen Vikas</t>
  </si>
  <si>
    <t>Priyanka Thotadevi</t>
  </si>
  <si>
    <t>R K Gaonkar</t>
  </si>
  <si>
    <t>Radhika Nagineni</t>
  </si>
  <si>
    <t>Rajam &amp; Malathi Kumar</t>
  </si>
  <si>
    <t>Rajarajan &amp; Jayalakshmi Sundararaj</t>
  </si>
  <si>
    <t>Rajasekar Surampudi</t>
  </si>
  <si>
    <t>Rajavardhana Yedla</t>
  </si>
  <si>
    <t>Rajni &amp; Urvashi Jayaswal</t>
  </si>
  <si>
    <t>ram nalamalli</t>
  </si>
  <si>
    <t>Rama Malyaanjinappa</t>
  </si>
  <si>
    <t>Rama Nandamuri</t>
  </si>
  <si>
    <t>ramaswamy &amp; sethu radhakrishnan</t>
  </si>
  <si>
    <t>Rameshwari Nair</t>
  </si>
  <si>
    <t>Ranganath Atmakuri</t>
  </si>
  <si>
    <t>ranjana jadhav</t>
  </si>
  <si>
    <t>Ratnakar &amp; Sushma Settipalli</t>
  </si>
  <si>
    <t>Ravi Karnati</t>
  </si>
  <si>
    <t>Ravi Teja K</t>
  </si>
  <si>
    <t>Rishi Kannamalla</t>
  </si>
  <si>
    <t>rita gandhi</t>
  </si>
  <si>
    <t>Rohit Natu</t>
  </si>
  <si>
    <t>Ruchita Bhanushali</t>
  </si>
  <si>
    <t>Sachin Thompy</t>
  </si>
  <si>
    <t>Sachinkumar Patel</t>
  </si>
  <si>
    <t>Sai Krishna Rachamadugu</t>
  </si>
  <si>
    <t>Sampath &amp; Sireesha Narra</t>
  </si>
  <si>
    <t>Sanjeev Sinha</t>
  </si>
  <si>
    <t>Sankaran venkataraman</t>
  </si>
  <si>
    <t>Saravanan Chennakesavan</t>
  </si>
  <si>
    <t>sasikanthbab bapanahalli</t>
  </si>
  <si>
    <t>Satishkumar Ramamurthy</t>
  </si>
  <si>
    <t>Seshaiah Ambati</t>
  </si>
  <si>
    <t>shah kapil</t>
  </si>
  <si>
    <t>Shankar Basa</t>
  </si>
  <si>
    <t>Shankara Reddy</t>
  </si>
  <si>
    <t>Shekhar Burande</t>
  </si>
  <si>
    <t>Shiva Kumar Sagala</t>
  </si>
  <si>
    <t>Shobha Nookala</t>
  </si>
  <si>
    <t>Shrinich</t>
  </si>
  <si>
    <t>Shweta Kesari</t>
  </si>
  <si>
    <t>Shweta Nehra</t>
  </si>
  <si>
    <t>Siddhartha K V</t>
  </si>
  <si>
    <t>Sindhusha Garla</t>
  </si>
  <si>
    <t>Sirisha Akkanapragada</t>
  </si>
  <si>
    <t>Sita Rama Rao Kilari</t>
  </si>
  <si>
    <t>Siva Rama Meduri</t>
  </si>
  <si>
    <t>Sivakumar Kannappan</t>
  </si>
  <si>
    <t>Sivaraja Velusamy</t>
  </si>
  <si>
    <t>Sowjanya Kakarala</t>
  </si>
  <si>
    <t>Sowjanya Venum</t>
  </si>
  <si>
    <t>Sravanthi Chillai</t>
  </si>
  <si>
    <t>Sridhar R Goli</t>
  </si>
  <si>
    <t>Sridhar Ramaswami</t>
  </si>
  <si>
    <t>Srilatha Birudaraju</t>
  </si>
  <si>
    <t>srinaga kalapathu</t>
  </si>
  <si>
    <t>Srinivasa Babu Pathuri</t>
  </si>
  <si>
    <t>Srinivasu Vetcha</t>
  </si>
  <si>
    <t>Srinivasulu Lingareddy</t>
  </si>
  <si>
    <t>Subhash Paralikar</t>
  </si>
  <si>
    <t>Subhasish Das</t>
  </si>
  <si>
    <t>Sudeepini Yarasani</t>
  </si>
  <si>
    <t>Sunila Kumar</t>
  </si>
  <si>
    <t>Suresh srinivas</t>
  </si>
  <si>
    <t>Swapna Panguluri</t>
  </si>
  <si>
    <t>Tarun Mannepalli</t>
  </si>
  <si>
    <t>Tejeswara Reddy Kalluru</t>
  </si>
  <si>
    <t>tripura bojjawar</t>
  </si>
  <si>
    <t>Uday Mekam</t>
  </si>
  <si>
    <t>Ujwal Kasihala</t>
  </si>
  <si>
    <t>Uma Venkatesan</t>
  </si>
  <si>
    <t>v pangaluri</t>
  </si>
  <si>
    <t>V Tunga Bhaskar Rao</t>
  </si>
  <si>
    <t>Vamsi Gurram</t>
  </si>
  <si>
    <t>vamsidhar narra</t>
  </si>
  <si>
    <t>veenitha karuna</t>
  </si>
  <si>
    <t>Venkata Ramana reddy</t>
  </si>
  <si>
    <t>Venkata varadabandi</t>
  </si>
  <si>
    <t>venkataramana ganti</t>
  </si>
  <si>
    <t>Venkatesh Radhakrishnan</t>
  </si>
  <si>
    <t>Venugopal A Reddy</t>
  </si>
  <si>
    <t>vijaya puli</t>
  </si>
  <si>
    <t>Vijayabhas Maddineni</t>
  </si>
  <si>
    <t>Vikrama Pemetcha</t>
  </si>
  <si>
    <t>Vineela Nutakki</t>
  </si>
  <si>
    <t>Vishnu Jayapal</t>
  </si>
  <si>
    <t>Yogeshmurthy Hombalegowda</t>
  </si>
  <si>
    <t>Akbar bash syed (deleted)</t>
  </si>
  <si>
    <t>Anurag samudrala</t>
  </si>
  <si>
    <t>Karthik chaganti</t>
  </si>
  <si>
    <t>vasath simhadri</t>
  </si>
  <si>
    <t>Badal &amp; Sarabi Saha</t>
  </si>
  <si>
    <t>Iswar D Ramamoorthy</t>
  </si>
  <si>
    <t>Anil Reddy Daggavolu</t>
  </si>
  <si>
    <t>Anuradha Joshi</t>
  </si>
  <si>
    <t>aravind nulenur</t>
  </si>
  <si>
    <t>Avinash Radhakrishna</t>
  </si>
  <si>
    <t>Bhavana Gunti</t>
  </si>
  <si>
    <t>Chandana byrineni</t>
  </si>
  <si>
    <t>Gaurav Malhotra</t>
  </si>
  <si>
    <t>Kanakaraju Subramaniyam</t>
  </si>
  <si>
    <t>Karthik Tirukkalikondram</t>
  </si>
  <si>
    <t>kasturi sai</t>
  </si>
  <si>
    <t>Madhu cherku</t>
  </si>
  <si>
    <t>Madhusudana Rao Idupulapati</t>
  </si>
  <si>
    <t>manda ramakrishn</t>
  </si>
  <si>
    <t>Mohan P Kumar</t>
  </si>
  <si>
    <t>Muralikrishna Nori</t>
  </si>
  <si>
    <t>perumal kannan</t>
  </si>
  <si>
    <t>Piyush Malviya</t>
  </si>
  <si>
    <t>R Lankadasu Narasimha</t>
  </si>
  <si>
    <t>Rajeev Rajanala</t>
  </si>
  <si>
    <t>Rajeswari Sathyamurthy</t>
  </si>
  <si>
    <t>Ramyateja Avvaru</t>
  </si>
  <si>
    <t>s avatapalli</t>
  </si>
  <si>
    <t>S Shankarasubbiah</t>
  </si>
  <si>
    <t xml:space="preserve">   sankarasubbiah</t>
  </si>
  <si>
    <t>Total S Shankarasubbiah</t>
  </si>
  <si>
    <t>Sandhya Budhi</t>
  </si>
  <si>
    <t>Santosh K Mohapatra</t>
  </si>
  <si>
    <t>Senthil Arasankuppam</t>
  </si>
  <si>
    <t>Senthil Arjunan</t>
  </si>
  <si>
    <t>Sudha Penmetcha</t>
  </si>
  <si>
    <t>surabhi vishwanath</t>
  </si>
  <si>
    <t>Swapnil Nagrikar</t>
  </si>
  <si>
    <t>Umesh Chinnaran Annamalai</t>
  </si>
  <si>
    <t>Vamshidhar kurapati</t>
  </si>
  <si>
    <t>Vasanth Chittibabu</t>
  </si>
  <si>
    <t>Vijayender Akula</t>
  </si>
  <si>
    <t>Aditya boothpur</t>
  </si>
  <si>
    <t>Amandeep &amp; Jasbir Samant</t>
  </si>
  <si>
    <t>Amiyo Basu</t>
  </si>
  <si>
    <t>Ankit Dhorajiya</t>
  </si>
  <si>
    <t>Archana Kairamkonda</t>
  </si>
  <si>
    <t>Ashvin Kumar M</t>
  </si>
  <si>
    <t>bhand patel</t>
  </si>
  <si>
    <t>Bharat c shah</t>
  </si>
  <si>
    <t>Bhupen</t>
  </si>
  <si>
    <t>Chikkala Swathikira</t>
  </si>
  <si>
    <t>Dashurath K Patel</t>
  </si>
  <si>
    <t>Dilip &amp; Hemal Patel</t>
  </si>
  <si>
    <t>Dipa &amp; Bhagi Patel</t>
  </si>
  <si>
    <t>Kiran Gollapudi</t>
  </si>
  <si>
    <t>Kiran Yerra</t>
  </si>
  <si>
    <t>Krunal P</t>
  </si>
  <si>
    <t>Lokeshwari Naga</t>
  </si>
  <si>
    <t>mata pritam kaur</t>
  </si>
  <si>
    <t>nagaraj santana</t>
  </si>
  <si>
    <t>Nilesh vinod patil</t>
  </si>
  <si>
    <t>Piyush Somani</t>
  </si>
  <si>
    <t>Pradeep Kumar Voona</t>
  </si>
  <si>
    <t>Rajendra thakkar</t>
  </si>
  <si>
    <t>Rajni Jayswal</t>
  </si>
  <si>
    <t>rajni sheth</t>
  </si>
  <si>
    <t>Rakesh &amp; Aruna Pandey</t>
  </si>
  <si>
    <t>Ram &amp; Vijaya Sreekakula</t>
  </si>
  <si>
    <t>Rohit Saini</t>
  </si>
  <si>
    <t>sai Sripada</t>
  </si>
  <si>
    <t>santok patel</t>
  </si>
  <si>
    <t>Srinivas Vuppuluri</t>
  </si>
  <si>
    <t>Tejas Vaidya</t>
  </si>
  <si>
    <t>Utkarsha B Kanse</t>
  </si>
  <si>
    <t>Ashutosh Dani</t>
  </si>
  <si>
    <t>Bina joshi</t>
  </si>
  <si>
    <t>Chetna Maini</t>
  </si>
  <si>
    <t>Deepak Gaade</t>
  </si>
  <si>
    <t>Subbarao turlapati</t>
  </si>
  <si>
    <t>Yatish Nagaraj</t>
  </si>
  <si>
    <t>Ganesh &amp; Sravanthi Nemani</t>
  </si>
  <si>
    <t>Ramadorai Swaminathan</t>
  </si>
  <si>
    <t>Rashmi rao</t>
  </si>
  <si>
    <t>Sree Gogineni</t>
  </si>
  <si>
    <t>Dilip Patel</t>
  </si>
  <si>
    <t>Naresh Velmurugan</t>
  </si>
  <si>
    <t>Archana Shekara</t>
  </si>
  <si>
    <t>Daniel Ott</t>
  </si>
  <si>
    <t>Divya Jaggavarapu</t>
  </si>
  <si>
    <t>Hareesh Y.V Babu</t>
  </si>
  <si>
    <t>Helen Gasdorf</t>
  </si>
  <si>
    <t>Sambu Praveen</t>
  </si>
  <si>
    <t>Saritha Chekuri</t>
  </si>
  <si>
    <t>Satish Satyan</t>
  </si>
  <si>
    <t>srinivas vadlamani</t>
  </si>
  <si>
    <t>Swapneel Chtale</t>
  </si>
  <si>
    <t>Manajyoti Yadav</t>
  </si>
  <si>
    <t>Sandeep Gupta</t>
  </si>
  <si>
    <t>Vinay Goud Kurimilla</t>
  </si>
  <si>
    <t>Justeen Lundeen</t>
  </si>
  <si>
    <t>Rohit Gujrathi</t>
  </si>
  <si>
    <t>Indira Shaw</t>
  </si>
  <si>
    <t>jyothsna pakkiru</t>
  </si>
  <si>
    <t>nainala</t>
  </si>
  <si>
    <t>Abhijit Data</t>
  </si>
  <si>
    <t>Abhilash reddy marri</t>
  </si>
  <si>
    <t>Abhinav jain</t>
  </si>
  <si>
    <t>Abhishek Khare</t>
  </si>
  <si>
    <t>Aditya devalla</t>
  </si>
  <si>
    <t>Akhil K Koo</t>
  </si>
  <si>
    <t>Akshay Watwe</t>
  </si>
  <si>
    <t>Amara Srinivasa</t>
  </si>
  <si>
    <t>Amirdha rajendran</t>
  </si>
  <si>
    <t>Amogh Nagalla</t>
  </si>
  <si>
    <t>Amresh kumar panda</t>
  </si>
  <si>
    <t>Ananda Ranga</t>
  </si>
  <si>
    <t>Anil R Gurimitkala</t>
  </si>
  <si>
    <t>Anil Vemulapalli</t>
  </si>
  <si>
    <t>Anirudh aryasomayajula</t>
  </si>
  <si>
    <t>Anjani Reddy Ghadiam</t>
  </si>
  <si>
    <t>Anusha Ganesula</t>
  </si>
  <si>
    <t>Aparanji krishna</t>
  </si>
  <si>
    <t>Aravindan arumugam</t>
  </si>
  <si>
    <t>Ashish Reddy</t>
  </si>
  <si>
    <t>Ashwin pottem</t>
  </si>
  <si>
    <t>Asit Rath</t>
  </si>
  <si>
    <t>Askana Sirisha</t>
  </si>
  <si>
    <t>Bala Kishan Beide</t>
  </si>
  <si>
    <t>Balakrishna Bala</t>
  </si>
  <si>
    <t>Bankuru Jagannadha Naidu</t>
  </si>
  <si>
    <t>Chaithanya mamidoju</t>
  </si>
  <si>
    <t>Chandra Kumari</t>
  </si>
  <si>
    <t>Chandrashekaran S</t>
  </si>
  <si>
    <t>Dattatreya Sanga</t>
  </si>
  <si>
    <t>Deepti Kumari Dunna</t>
  </si>
  <si>
    <t>Dhruti Kande</t>
  </si>
  <si>
    <t>Dilipkumar umeshbha devpa</t>
  </si>
  <si>
    <t>Dinesh choudary muddana</t>
  </si>
  <si>
    <t>Ganeshram Muthusamy Devara</t>
  </si>
  <si>
    <t>Gokul nippani chagalamarri</t>
  </si>
  <si>
    <t>Gopal Bagale</t>
  </si>
  <si>
    <t>gopal chowdam</t>
  </si>
  <si>
    <t>Hansa Patel</t>
  </si>
  <si>
    <t>Hardik Parekh</t>
  </si>
  <si>
    <t>Harichandana Pattilola</t>
  </si>
  <si>
    <t>Harish Avula</t>
  </si>
  <si>
    <t>Hemadri Gurramkonda</t>
  </si>
  <si>
    <t>Hemendra &amp; Pramila Maiseri</t>
  </si>
  <si>
    <t>insam santhal</t>
  </si>
  <si>
    <t>Jagdish &amp; Hasumati Patel</t>
  </si>
  <si>
    <t>Jahnavi Kasaraneni</t>
  </si>
  <si>
    <t>Jatin Shah</t>
  </si>
  <si>
    <t>Jayesh P.n</t>
  </si>
  <si>
    <t>Jeevan Dummaraju</t>
  </si>
  <si>
    <t>Jhansi Anagani</t>
  </si>
  <si>
    <t>kalaiselvi rajamanickam</t>
  </si>
  <si>
    <t>Kannan Neelamegam</t>
  </si>
  <si>
    <t>Kapil K Aedma</t>
  </si>
  <si>
    <t>Kartheeswari Valavanathan</t>
  </si>
  <si>
    <t>karthik balasubramanian</t>
  </si>
  <si>
    <t>Karthik Jakranpally</t>
  </si>
  <si>
    <t>Karthik Venkataramanan</t>
  </si>
  <si>
    <t>Karuna K Yarlagadda</t>
  </si>
  <si>
    <t>kasturi</t>
  </si>
  <si>
    <t>khushabu chaudhari</t>
  </si>
  <si>
    <t>Kireeti Amaravadi</t>
  </si>
  <si>
    <t>krishna</t>
  </si>
  <si>
    <t>Krishna Chilukuri</t>
  </si>
  <si>
    <t>krishna patchigolla</t>
  </si>
  <si>
    <t>kulkarni</t>
  </si>
  <si>
    <t>Lakshmi Narasimhan Y R</t>
  </si>
  <si>
    <t>lakshmipras kommuri</t>
  </si>
  <si>
    <t>Laxmish shirahati</t>
  </si>
  <si>
    <t>Mallik Veeramachineni</t>
  </si>
  <si>
    <t>Manesh Panicker</t>
  </si>
  <si>
    <t>Mani S Urutha</t>
  </si>
  <si>
    <t>Manish Limaye</t>
  </si>
  <si>
    <t>mannava bala bharati</t>
  </si>
  <si>
    <t>manohar babu ganganapalli</t>
  </si>
  <si>
    <t>Meena Gujrati</t>
  </si>
  <si>
    <t>Meher Chaitanya Dhanekula</t>
  </si>
  <si>
    <t>Mounica Yalakaturi</t>
  </si>
  <si>
    <t>Mounika Reddy Lokurthi</t>
  </si>
  <si>
    <t>muppuru vasu</t>
  </si>
  <si>
    <t>Murugadoss Kannan</t>
  </si>
  <si>
    <t>N T Patel</t>
  </si>
  <si>
    <t>nadashyam rao</t>
  </si>
  <si>
    <t>nagajyothi bhavanam</t>
  </si>
  <si>
    <t>Nagaraja &amp; Damayanthi Tripuroju</t>
  </si>
  <si>
    <t>Nagaraju boyina</t>
  </si>
  <si>
    <t>Nandakumar Subramani</t>
  </si>
  <si>
    <t>Naveen Chunduru</t>
  </si>
  <si>
    <t>Navin Indur Golani</t>
  </si>
  <si>
    <t>Niranjan &amp; Jyothsna Paneeru</t>
  </si>
  <si>
    <t>Nishanka Donikeni</t>
  </si>
  <si>
    <t>Padmanabhan krishna</t>
  </si>
  <si>
    <t>parcha boyina</t>
  </si>
  <si>
    <t>paresh patel</t>
  </si>
  <si>
    <t>Parthasarathy ramamurthy</t>
  </si>
  <si>
    <t>patchirajan karpaga</t>
  </si>
  <si>
    <t>Phanidra Nalam</t>
  </si>
  <si>
    <t>Phanindra Masana</t>
  </si>
  <si>
    <t>poojitha palasala</t>
  </si>
  <si>
    <t>Pradeep Kumar Bhoopathi</t>
  </si>
  <si>
    <t>Prashanth Sastry</t>
  </si>
  <si>
    <t>Pratyusha sushma</t>
  </si>
  <si>
    <t>raavi varahalala</t>
  </si>
  <si>
    <t>Raghavendra boloor</t>
  </si>
  <si>
    <t>Raghu Reddy Vinta</t>
  </si>
  <si>
    <t>raghukula amaravadi</t>
  </si>
  <si>
    <t>Raghuram Veeragani</t>
  </si>
  <si>
    <t>Rahul Sehgal</t>
  </si>
  <si>
    <t>Raja K Kanderi</t>
  </si>
  <si>
    <t>Rajashekhar Chodagam</t>
  </si>
  <si>
    <t>Rajiv Javvaji</t>
  </si>
  <si>
    <t>rajkrishna subba</t>
  </si>
  <si>
    <t>Rakesh Sharma</t>
  </si>
  <si>
    <t>ram karumori</t>
  </si>
  <si>
    <t>rama devi rachakonda</t>
  </si>
  <si>
    <t>ramalakshmi konagalla</t>
  </si>
  <si>
    <t>Raman Shrinivas</t>
  </si>
  <si>
    <t>Ramana Chivukula</t>
  </si>
  <si>
    <t>Ramesh kacham</t>
  </si>
  <si>
    <t>Ramesh Kodavanti</t>
  </si>
  <si>
    <t>Ramu Vankayalapati</t>
  </si>
  <si>
    <t>ramuji</t>
  </si>
  <si>
    <t>Rathnam Magesh</t>
  </si>
  <si>
    <t>Ravi &amp; Prasanna Bale, Kethe</t>
  </si>
  <si>
    <t>Ravi Bandhari</t>
  </si>
  <si>
    <t>Ravi Konda</t>
  </si>
  <si>
    <t>Ravi Manchiraju</t>
  </si>
  <si>
    <t>Ravikumar Baggavarapu</t>
  </si>
  <si>
    <t>Rohitha Srinivasula</t>
  </si>
  <si>
    <t>Rupesh Kumar</t>
  </si>
  <si>
    <t>S Arunachalakumar</t>
  </si>
  <si>
    <t>s chaganti</t>
  </si>
  <si>
    <t>Sadashiva Hanumantha</t>
  </si>
  <si>
    <t>sadasivuni r</t>
  </si>
  <si>
    <t>sai prasad Ashila</t>
  </si>
  <si>
    <t>sai priya chandupatla</t>
  </si>
  <si>
    <t>Saikrishna kududula</t>
  </si>
  <si>
    <t>Sairam Kankanala</t>
  </si>
  <si>
    <t>sakthish rajan</t>
  </si>
  <si>
    <t>sama bindhu</t>
  </si>
  <si>
    <t>Sandeep Patil</t>
  </si>
  <si>
    <t>Sandeep Pendyala</t>
  </si>
  <si>
    <t>Sandeep Petapalli</t>
  </si>
  <si>
    <t>Sandeep Reddy</t>
  </si>
  <si>
    <t>Sandhya Gottipati</t>
  </si>
  <si>
    <t>Sanjit Rout</t>
  </si>
  <si>
    <t>Santosh Singh</t>
  </si>
  <si>
    <t>Saravanan Boopathy</t>
  </si>
  <si>
    <t>sathymurthi r</t>
  </si>
  <si>
    <t>Satya Lakkasani</t>
  </si>
  <si>
    <t>Sekharbabu Mannepalli</t>
  </si>
  <si>
    <t>Shamsunder Katharagandla</t>
  </si>
  <si>
    <t>Sharathchandra annamaneni</t>
  </si>
  <si>
    <t>Shashidhar Reddy Goli</t>
  </si>
  <si>
    <t>Shashikala muniswamy</t>
  </si>
  <si>
    <t>shirish gajul</t>
  </si>
  <si>
    <t>Shirisha Mandala</t>
  </si>
  <si>
    <t>Shiub Biswas</t>
  </si>
  <si>
    <t>Shiv &amp; Rashmi Kapoor</t>
  </si>
  <si>
    <t>shyam bolishetti</t>
  </si>
  <si>
    <t>shyamal kishore bar</t>
  </si>
  <si>
    <t>Shyamala Chimmiri</t>
  </si>
  <si>
    <t>Sidhartha gorkotvar</t>
  </si>
  <si>
    <t>Sindhoor Chandrasen</t>
  </si>
  <si>
    <t>Sravan Kumar Konda</t>
  </si>
  <si>
    <t>Sree &amp; Visala Gorty</t>
  </si>
  <si>
    <t>Sreeram Anikode Mahadevan</t>
  </si>
  <si>
    <t>sridhar manchala</t>
  </si>
  <si>
    <t>Srikanth Giddu</t>
  </si>
  <si>
    <t>Srikrishna Battineni</t>
  </si>
  <si>
    <t>Srineth Komuravelli</t>
  </si>
  <si>
    <t>Srinivas b</t>
  </si>
  <si>
    <t>Srinivas B Sridhara</t>
  </si>
  <si>
    <t>srinivas juvvala</t>
  </si>
  <si>
    <t>Srinivas Kallam</t>
  </si>
  <si>
    <t>Srinivas Peddireddy</t>
  </si>
  <si>
    <t>Srinivas suresh</t>
  </si>
  <si>
    <t>srividya suthraye</t>
  </si>
  <si>
    <t>srujana chepur</t>
  </si>
  <si>
    <t>Subash Ramakrishnan</t>
  </si>
  <si>
    <t>Sudha M Voraganti</t>
  </si>
  <si>
    <t>Sudhakrishna Peddinti</t>
  </si>
  <si>
    <t>Sudhir R Pai</t>
  </si>
  <si>
    <t>sukesh reddy nallannagari</t>
  </si>
  <si>
    <t>Sunder R Nemani</t>
  </si>
  <si>
    <t>Suneetha Kolluri</t>
  </si>
  <si>
    <t>Sunil Rajulapati</t>
  </si>
  <si>
    <t>Sunitha Natarajan</t>
  </si>
  <si>
    <t>Sunkara Rao</t>
  </si>
  <si>
    <t>Surendra matta</t>
  </si>
  <si>
    <t>Susmitha Reddy Thumma</t>
  </si>
  <si>
    <t>Swapna Simhadri</t>
  </si>
  <si>
    <t>Swastik Shinde</t>
  </si>
  <si>
    <t>tenneti v</t>
  </si>
  <si>
    <t>Thirumoorthy Devraj</t>
  </si>
  <si>
    <t>Tilak Inturi</t>
  </si>
  <si>
    <t>tony sai nannapaneni</t>
  </si>
  <si>
    <t>Usha Pothini</t>
  </si>
  <si>
    <t>Vaibhav Vyas</t>
  </si>
  <si>
    <t>Vasu Kothapalli</t>
  </si>
  <si>
    <t>venkat shiva</t>
  </si>
  <si>
    <t>Venkata Chunduru</t>
  </si>
  <si>
    <t>Venkata Copi Divvi</t>
  </si>
  <si>
    <t>Venkata Gopi K</t>
  </si>
  <si>
    <t>Venkata Kanagala</t>
  </si>
  <si>
    <t>venkata patchipulusu</t>
  </si>
  <si>
    <t>Venkata Segu</t>
  </si>
  <si>
    <t>Venkata Subra yadavalli</t>
  </si>
  <si>
    <t>Venkateswara Gogineni</t>
  </si>
  <si>
    <t>vetrivel thiyagarajan</t>
  </si>
  <si>
    <t>Vidhya Kumar</t>
  </si>
  <si>
    <t>Vidyasagar Pandey</t>
  </si>
  <si>
    <t>vijay mr</t>
  </si>
  <si>
    <t>vijaya banka</t>
  </si>
  <si>
    <t>Vijayakum sundaramoorthy</t>
  </si>
  <si>
    <t>Vinay gudur</t>
  </si>
  <si>
    <t>Vinod Pandita</t>
  </si>
  <si>
    <t>Vinod Potturi</t>
  </si>
  <si>
    <t>Vishal Kaviraj</t>
  </si>
  <si>
    <t>Vishal Raghuwansh</t>
  </si>
  <si>
    <t>vishal shanbhag</t>
  </si>
  <si>
    <t>vishvesh joshi</t>
  </si>
  <si>
    <t>Vittal Donipad</t>
  </si>
  <si>
    <t>Yadagiri Puram</t>
  </si>
  <si>
    <t>Yogendra &amp; Padma Gupta</t>
  </si>
  <si>
    <t>Dipika Wakchaure</t>
  </si>
  <si>
    <t>Nilesh Karia</t>
  </si>
  <si>
    <t>Preetika Walia</t>
  </si>
  <si>
    <t>Radhika Chopra</t>
  </si>
  <si>
    <t>Reshma Aluri</t>
  </si>
  <si>
    <t>srinivas shyam</t>
  </si>
  <si>
    <t>Srinath Katam</t>
  </si>
  <si>
    <t>Zachary P Leachman</t>
  </si>
  <si>
    <t>lakshmi gopalakrishnan</t>
  </si>
  <si>
    <t>Nandini Rai</t>
  </si>
  <si>
    <t>Krishna Chaitan Samudrala</t>
  </si>
  <si>
    <t>Sonia Orcutt</t>
  </si>
  <si>
    <t>Soumya Chennamaneni</t>
  </si>
  <si>
    <t>Sumit Suryakanth Kamat</t>
  </si>
  <si>
    <t>Vivekanandan sivasankaran</t>
  </si>
  <si>
    <t>satish</t>
  </si>
  <si>
    <t>Sumit mishra</t>
  </si>
  <si>
    <t>Tholakappian Devan</t>
  </si>
  <si>
    <t>Kaneisha  Quick</t>
  </si>
  <si>
    <t>TOTAL</t>
  </si>
  <si>
    <t>Wednesday, Sep 18, 2019 12:55:09 PM GMT-7 - Cash Basis</t>
  </si>
  <si>
    <t>Hindu Temple of Central Illinois</t>
  </si>
  <si>
    <t>Sales by Donor Summary</t>
  </si>
  <si>
    <t>January 2012 - December 2018</t>
  </si>
  <si>
    <t>OVER $100,000</t>
  </si>
  <si>
    <t>$75,000 to $100,000</t>
  </si>
  <si>
    <t>$50,000 to $75,000</t>
  </si>
  <si>
    <t>$35,000 to $50,000</t>
  </si>
  <si>
    <t>$15,000 to $35,000</t>
  </si>
  <si>
    <t>$10,000 to $15,000</t>
  </si>
  <si>
    <t>$6000 to $10000</t>
  </si>
  <si>
    <t>$3000 to $6000</t>
  </si>
  <si>
    <t>$1500 to $3000</t>
  </si>
  <si>
    <t xml:space="preserve"> Donor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</si>
</sst>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&quot;$&quot;* #,##0.00\ _€"/>
    <numFmt numFmtId="166" formatCode="&quot;$&quot;#,##0"/>
  </numFmts>
  <fonts count="13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omic Sans MS"/>
      <family val="4"/>
    </font>
    <font>
      <sz val="14"/>
      <color indexed="8"/>
      <name val="Comic Sans MS"/>
      <family val="4"/>
    </font>
    <font>
      <sz val="9"/>
      <color indexed="8"/>
      <name val="Comic Sans MS"/>
      <family val="4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sz val="8"/>
      <color indexed="8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wrapText="1"/>
    </xf>
    <xf numFmtId="0" fontId="2" fillId="0" borderId="3" xfId="0" applyFont="1" applyBorder="1" applyAlignment="1">
      <alignment horizontal="left" wrapText="1"/>
    </xf>
    <xf numFmtId="166" fontId="3" fillId="0" borderId="3" xfId="0" applyNumberFormat="1" applyFont="1" applyBorder="1" applyAlignment="1">
      <alignment horizontal="right" wrapText="1"/>
    </xf>
    <xf numFmtId="166" fontId="3" fillId="0" borderId="2" xfId="0" applyNumberFormat="1" applyFont="1" applyBorder="1" applyAlignment="1">
      <alignment horizontal="right" wrapText="1"/>
    </xf>
    <xf numFmtId="166" fontId="0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/>
    <xf numFmtId="166" fontId="7" fillId="0" borderId="0" xfId="0" applyNumberFormat="1" applyFont="1"/>
    <xf numFmtId="0" fontId="7" fillId="0" borderId="0" xfId="0" applyFont="1" applyAlignment="1">
      <alignment wrapText="1"/>
    </xf>
    <xf numFmtId="166" fontId="9" fillId="0" borderId="0" xfId="0" applyNumberFormat="1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166" fontId="9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166" fontId="11" fillId="0" borderId="3" xfId="0" applyNumberFormat="1" applyFont="1" applyBorder="1" applyAlignment="1">
      <alignment horizontal="right" wrapText="1"/>
    </xf>
    <xf numFmtId="166" fontId="12" fillId="0" borderId="3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166" fontId="10" fillId="0" borderId="3" xfId="0" applyNumberFormat="1" applyFont="1" applyBorder="1" applyAlignment="1">
      <alignment horizontal="right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64"/>
  <sheetViews>
    <sheetView workbookViewId="0">
      <selection activeCell="E18" sqref="E18"/>
    </sheetView>
  </sheetViews>
  <sheetFormatPr baseColWidth="10" defaultColWidth="8.83203125" defaultRowHeight="15" x14ac:dyDescent="0.2"/>
  <cols>
    <col min="1" max="1" width="34.1640625" customWidth="1"/>
    <col min="2" max="2" width="14" customWidth="1"/>
  </cols>
  <sheetData>
    <row r="1" spans="1:2" ht="18" x14ac:dyDescent="0.2">
      <c r="A1" s="9" t="s">
        <v>3657</v>
      </c>
      <c r="B1" s="8"/>
    </row>
    <row r="2" spans="1:2" ht="18" x14ac:dyDescent="0.2">
      <c r="A2" s="9" t="s">
        <v>3658</v>
      </c>
      <c r="B2" s="8"/>
    </row>
    <row r="3" spans="1:2" x14ac:dyDescent="0.2">
      <c r="A3" s="10" t="s">
        <v>3659</v>
      </c>
      <c r="B3" s="8"/>
    </row>
    <row r="5" spans="1:2" x14ac:dyDescent="0.2">
      <c r="A5" s="1"/>
      <c r="B5" s="2" t="s">
        <v>0</v>
      </c>
    </row>
    <row r="6" spans="1:2" x14ac:dyDescent="0.2">
      <c r="A6" s="3" t="s">
        <v>1</v>
      </c>
      <c r="B6" s="4">
        <f>355985.38</f>
        <v>355985.38</v>
      </c>
    </row>
    <row r="7" spans="1:2" x14ac:dyDescent="0.2">
      <c r="A7" s="3" t="s">
        <v>2</v>
      </c>
      <c r="B7" s="4">
        <f>87403.5</f>
        <v>87403.5</v>
      </c>
    </row>
    <row r="8" spans="1:2" x14ac:dyDescent="0.2">
      <c r="A8" s="3" t="s">
        <v>3</v>
      </c>
      <c r="B8" s="4">
        <f>75010.02</f>
        <v>75010.02</v>
      </c>
    </row>
    <row r="9" spans="1:2" x14ac:dyDescent="0.2">
      <c r="A9" s="3" t="s">
        <v>4</v>
      </c>
      <c r="B9" s="4">
        <f>58715.47</f>
        <v>58715.47</v>
      </c>
    </row>
    <row r="10" spans="1:2" x14ac:dyDescent="0.2">
      <c r="A10" s="3" t="s">
        <v>5</v>
      </c>
      <c r="B10" s="4">
        <f>44200</f>
        <v>44200</v>
      </c>
    </row>
    <row r="11" spans="1:2" x14ac:dyDescent="0.2">
      <c r="A11" s="3" t="s">
        <v>6</v>
      </c>
      <c r="B11" s="4">
        <f>30</f>
        <v>30</v>
      </c>
    </row>
    <row r="12" spans="1:2" x14ac:dyDescent="0.2">
      <c r="A12" s="3" t="s">
        <v>7</v>
      </c>
      <c r="B12" s="5">
        <f>(B10)+(B11)</f>
        <v>44230</v>
      </c>
    </row>
    <row r="13" spans="1:2" x14ac:dyDescent="0.2">
      <c r="A13" s="3" t="s">
        <v>8</v>
      </c>
      <c r="B13" s="4">
        <f>43000</f>
        <v>43000</v>
      </c>
    </row>
    <row r="14" spans="1:2" x14ac:dyDescent="0.2">
      <c r="A14" s="3" t="s">
        <v>9</v>
      </c>
      <c r="B14" s="4">
        <f>37846.29</f>
        <v>37846.29</v>
      </c>
    </row>
    <row r="15" spans="1:2" x14ac:dyDescent="0.2">
      <c r="A15" s="3" t="s">
        <v>10</v>
      </c>
      <c r="B15" s="4">
        <f>621</f>
        <v>621</v>
      </c>
    </row>
    <row r="16" spans="1:2" x14ac:dyDescent="0.2">
      <c r="A16" s="3" t="s">
        <v>11</v>
      </c>
      <c r="B16" s="4">
        <f>110.66</f>
        <v>110.66</v>
      </c>
    </row>
    <row r="17" spans="1:2" x14ac:dyDescent="0.2">
      <c r="A17" s="3" t="s">
        <v>12</v>
      </c>
      <c r="B17" s="5">
        <f>((B14)+(B15))+(B16)</f>
        <v>38577.950000000004</v>
      </c>
    </row>
    <row r="18" spans="1:2" x14ac:dyDescent="0.2">
      <c r="A18" s="3" t="s">
        <v>13</v>
      </c>
      <c r="B18" s="4">
        <f>37504</f>
        <v>37504</v>
      </c>
    </row>
    <row r="19" spans="1:2" x14ac:dyDescent="0.2">
      <c r="A19" s="3" t="s">
        <v>14</v>
      </c>
      <c r="B19" s="4">
        <f>32840.68</f>
        <v>32840.68</v>
      </c>
    </row>
    <row r="20" spans="1:2" x14ac:dyDescent="0.2">
      <c r="A20" s="3" t="s">
        <v>15</v>
      </c>
      <c r="B20" s="4">
        <f>22144.92</f>
        <v>22144.92</v>
      </c>
    </row>
    <row r="21" spans="1:2" x14ac:dyDescent="0.2">
      <c r="A21" s="3" t="s">
        <v>16</v>
      </c>
      <c r="B21" s="4">
        <f>1028</f>
        <v>1028</v>
      </c>
    </row>
    <row r="22" spans="1:2" x14ac:dyDescent="0.2">
      <c r="A22" s="3" t="s">
        <v>17</v>
      </c>
      <c r="B22" s="5">
        <f>(B20)+(B21)</f>
        <v>23172.92</v>
      </c>
    </row>
    <row r="23" spans="1:2" x14ac:dyDescent="0.2">
      <c r="A23" s="3" t="s">
        <v>18</v>
      </c>
      <c r="B23" s="4">
        <f>20475.68</f>
        <v>20475.68</v>
      </c>
    </row>
    <row r="24" spans="1:2" x14ac:dyDescent="0.2">
      <c r="A24" s="3" t="s">
        <v>19</v>
      </c>
      <c r="B24" s="4">
        <f>20000</f>
        <v>20000</v>
      </c>
    </row>
    <row r="25" spans="1:2" x14ac:dyDescent="0.2">
      <c r="A25" s="3" t="s">
        <v>20</v>
      </c>
      <c r="B25" s="4">
        <f>19479.84</f>
        <v>19479.84</v>
      </c>
    </row>
    <row r="26" spans="1:2" x14ac:dyDescent="0.2">
      <c r="A26" s="3" t="s">
        <v>21</v>
      </c>
      <c r="B26" s="4">
        <f>18547.67</f>
        <v>18547.669999999998</v>
      </c>
    </row>
    <row r="27" spans="1:2" x14ac:dyDescent="0.2">
      <c r="A27" s="3" t="s">
        <v>22</v>
      </c>
      <c r="B27" s="4">
        <f>22</f>
        <v>22</v>
      </c>
    </row>
    <row r="28" spans="1:2" x14ac:dyDescent="0.2">
      <c r="A28" s="3" t="s">
        <v>23</v>
      </c>
      <c r="B28" s="5">
        <f>(B26)+(B27)</f>
        <v>18569.669999999998</v>
      </c>
    </row>
    <row r="29" spans="1:2" x14ac:dyDescent="0.2">
      <c r="A29" s="3" t="s">
        <v>24</v>
      </c>
      <c r="B29" s="4">
        <f>14556.47</f>
        <v>14556.47</v>
      </c>
    </row>
    <row r="30" spans="1:2" x14ac:dyDescent="0.2">
      <c r="A30" s="3" t="s">
        <v>25</v>
      </c>
      <c r="B30" s="4">
        <f>14459.83</f>
        <v>14459.83</v>
      </c>
    </row>
    <row r="31" spans="1:2" x14ac:dyDescent="0.2">
      <c r="A31" s="3" t="s">
        <v>26</v>
      </c>
      <c r="B31" s="4">
        <f>13767.01</f>
        <v>13767.01</v>
      </c>
    </row>
    <row r="32" spans="1:2" x14ac:dyDescent="0.2">
      <c r="A32" s="3" t="s">
        <v>27</v>
      </c>
      <c r="B32" s="4">
        <f>13650.26</f>
        <v>13650.26</v>
      </c>
    </row>
    <row r="33" spans="1:2" x14ac:dyDescent="0.2">
      <c r="A33" s="3" t="s">
        <v>28</v>
      </c>
      <c r="B33" s="4">
        <f>11391.85</f>
        <v>11391.85</v>
      </c>
    </row>
    <row r="34" spans="1:2" x14ac:dyDescent="0.2">
      <c r="A34" s="3" t="s">
        <v>29</v>
      </c>
      <c r="B34" s="4">
        <f>73</f>
        <v>73</v>
      </c>
    </row>
    <row r="35" spans="1:2" x14ac:dyDescent="0.2">
      <c r="A35" s="3" t="s">
        <v>30</v>
      </c>
      <c r="B35" s="5">
        <f>(B33)+(B34)</f>
        <v>11464.85</v>
      </c>
    </row>
    <row r="36" spans="1:2" x14ac:dyDescent="0.2">
      <c r="A36" s="3" t="s">
        <v>31</v>
      </c>
      <c r="B36" s="4">
        <f>10955.36</f>
        <v>10955.36</v>
      </c>
    </row>
    <row r="37" spans="1:2" x14ac:dyDescent="0.2">
      <c r="A37" s="3" t="s">
        <v>32</v>
      </c>
      <c r="B37" s="4">
        <f>269.64</f>
        <v>269.64</v>
      </c>
    </row>
    <row r="38" spans="1:2" x14ac:dyDescent="0.2">
      <c r="A38" s="3" t="s">
        <v>33</v>
      </c>
      <c r="B38" s="4">
        <f>107.14</f>
        <v>107.14</v>
      </c>
    </row>
    <row r="39" spans="1:2" x14ac:dyDescent="0.2">
      <c r="A39" s="3" t="s">
        <v>34</v>
      </c>
      <c r="B39" s="5">
        <f>((B36)+(B38))+(B37)</f>
        <v>11332.14</v>
      </c>
    </row>
    <row r="40" spans="1:2" x14ac:dyDescent="0.2">
      <c r="A40" s="3" t="s">
        <v>35</v>
      </c>
      <c r="B40" s="4">
        <f>5055</f>
        <v>5055</v>
      </c>
    </row>
    <row r="41" spans="1:2" x14ac:dyDescent="0.2">
      <c r="A41" s="3" t="s">
        <v>36</v>
      </c>
      <c r="B41" s="4">
        <f>5347</f>
        <v>5347</v>
      </c>
    </row>
    <row r="42" spans="1:2" x14ac:dyDescent="0.2">
      <c r="A42" s="3" t="s">
        <v>37</v>
      </c>
      <c r="B42" s="4">
        <f>725</f>
        <v>725</v>
      </c>
    </row>
    <row r="43" spans="1:2" x14ac:dyDescent="0.2">
      <c r="A43" s="3" t="s">
        <v>38</v>
      </c>
      <c r="B43" s="5">
        <f>((B40)+(B42))+(B41)</f>
        <v>11127</v>
      </c>
    </row>
    <row r="44" spans="1:2" x14ac:dyDescent="0.2">
      <c r="A44" s="3" t="s">
        <v>39</v>
      </c>
      <c r="B44" s="4">
        <f>11115.5</f>
        <v>11115.5</v>
      </c>
    </row>
    <row r="45" spans="1:2" x14ac:dyDescent="0.2">
      <c r="A45" s="3" t="s">
        <v>40</v>
      </c>
      <c r="B45" s="4">
        <f>3298</f>
        <v>3298</v>
      </c>
    </row>
    <row r="46" spans="1:2" x14ac:dyDescent="0.2">
      <c r="A46" s="3" t="s">
        <v>41</v>
      </c>
      <c r="B46" s="4">
        <f>7434</f>
        <v>7434</v>
      </c>
    </row>
    <row r="47" spans="1:2" x14ac:dyDescent="0.2">
      <c r="A47" s="3" t="s">
        <v>42</v>
      </c>
      <c r="B47" s="5">
        <f>(B45)+(B46)</f>
        <v>10732</v>
      </c>
    </row>
    <row r="48" spans="1:2" x14ac:dyDescent="0.2">
      <c r="A48" s="3" t="s">
        <v>43</v>
      </c>
      <c r="B48" s="4">
        <f>7542</f>
        <v>7542</v>
      </c>
    </row>
    <row r="49" spans="1:2" x14ac:dyDescent="0.2">
      <c r="A49" s="3" t="s">
        <v>44</v>
      </c>
      <c r="B49" s="4">
        <f>3014</f>
        <v>3014</v>
      </c>
    </row>
    <row r="50" spans="1:2" x14ac:dyDescent="0.2">
      <c r="A50" s="3" t="s">
        <v>45</v>
      </c>
      <c r="B50" s="5">
        <f>(B48)+(B49)</f>
        <v>10556</v>
      </c>
    </row>
    <row r="51" spans="1:2" x14ac:dyDescent="0.2">
      <c r="A51" s="3" t="s">
        <v>46</v>
      </c>
      <c r="B51" s="4">
        <f>9938</f>
        <v>9938</v>
      </c>
    </row>
    <row r="52" spans="1:2" x14ac:dyDescent="0.2">
      <c r="A52" s="3" t="s">
        <v>47</v>
      </c>
      <c r="B52" s="4">
        <f>9141.25</f>
        <v>9141.25</v>
      </c>
    </row>
    <row r="53" spans="1:2" x14ac:dyDescent="0.2">
      <c r="A53" s="3" t="s">
        <v>48</v>
      </c>
      <c r="B53" s="4">
        <f>9000</f>
        <v>9000</v>
      </c>
    </row>
    <row r="54" spans="1:2" x14ac:dyDescent="0.2">
      <c r="A54" s="3" t="s">
        <v>49</v>
      </c>
      <c r="B54" s="4">
        <f>8420.18</f>
        <v>8420.18</v>
      </c>
    </row>
    <row r="55" spans="1:2" x14ac:dyDescent="0.2">
      <c r="A55" s="3" t="s">
        <v>50</v>
      </c>
      <c r="B55" s="4">
        <f>7994.71</f>
        <v>7994.71</v>
      </c>
    </row>
    <row r="56" spans="1:2" x14ac:dyDescent="0.2">
      <c r="A56" s="3" t="s">
        <v>51</v>
      </c>
      <c r="B56" s="4">
        <f>7585</f>
        <v>7585</v>
      </c>
    </row>
    <row r="57" spans="1:2" x14ac:dyDescent="0.2">
      <c r="A57" s="3" t="s">
        <v>52</v>
      </c>
      <c r="B57" s="4">
        <f>7197</f>
        <v>7197</v>
      </c>
    </row>
    <row r="58" spans="1:2" x14ac:dyDescent="0.2">
      <c r="A58" s="3" t="s">
        <v>53</v>
      </c>
      <c r="B58" s="4">
        <f>7194.5</f>
        <v>7194.5</v>
      </c>
    </row>
    <row r="59" spans="1:2" x14ac:dyDescent="0.2">
      <c r="A59" s="3" t="s">
        <v>54</v>
      </c>
      <c r="B59" s="4">
        <f>7163</f>
        <v>7163</v>
      </c>
    </row>
    <row r="60" spans="1:2" x14ac:dyDescent="0.2">
      <c r="A60" s="3" t="s">
        <v>55</v>
      </c>
      <c r="B60" s="4">
        <f>7122.47</f>
        <v>7122.47</v>
      </c>
    </row>
    <row r="61" spans="1:2" x14ac:dyDescent="0.2">
      <c r="A61" s="3" t="s">
        <v>56</v>
      </c>
      <c r="B61" s="4">
        <f>6867.14</f>
        <v>6867.14</v>
      </c>
    </row>
    <row r="62" spans="1:2" x14ac:dyDescent="0.2">
      <c r="A62" s="3" t="s">
        <v>57</v>
      </c>
      <c r="B62" s="4">
        <f>6704.6</f>
        <v>6704.6</v>
      </c>
    </row>
    <row r="63" spans="1:2" x14ac:dyDescent="0.2">
      <c r="A63" s="3" t="s">
        <v>58</v>
      </c>
      <c r="B63" s="4">
        <f>6577.93</f>
        <v>6577.93</v>
      </c>
    </row>
    <row r="64" spans="1:2" x14ac:dyDescent="0.2">
      <c r="A64" s="3" t="s">
        <v>59</v>
      </c>
      <c r="B64" s="4">
        <f>114.68</f>
        <v>114.68</v>
      </c>
    </row>
    <row r="65" spans="1:2" x14ac:dyDescent="0.2">
      <c r="A65" s="3" t="s">
        <v>60</v>
      </c>
      <c r="B65" s="5">
        <f>(B63)+(B64)</f>
        <v>6692.6100000000006</v>
      </c>
    </row>
    <row r="66" spans="1:2" x14ac:dyDescent="0.2">
      <c r="A66" s="3" t="s">
        <v>61</v>
      </c>
      <c r="B66" s="4">
        <f>6337.67</f>
        <v>6337.67</v>
      </c>
    </row>
    <row r="67" spans="1:2" x14ac:dyDescent="0.2">
      <c r="A67" s="3" t="s">
        <v>62</v>
      </c>
      <c r="B67" s="4">
        <f>6136.22</f>
        <v>6136.22</v>
      </c>
    </row>
    <row r="68" spans="1:2" x14ac:dyDescent="0.2">
      <c r="A68" s="3" t="s">
        <v>63</v>
      </c>
      <c r="B68" s="4">
        <f>6120</f>
        <v>6120</v>
      </c>
    </row>
    <row r="69" spans="1:2" x14ac:dyDescent="0.2">
      <c r="A69" s="3" t="s">
        <v>64</v>
      </c>
      <c r="B69" s="4">
        <f>6048</f>
        <v>6048</v>
      </c>
    </row>
    <row r="70" spans="1:2" x14ac:dyDescent="0.2">
      <c r="A70" s="3" t="s">
        <v>65</v>
      </c>
      <c r="B70" s="4">
        <f>6025</f>
        <v>6025</v>
      </c>
    </row>
    <row r="71" spans="1:2" x14ac:dyDescent="0.2">
      <c r="A71" s="3" t="s">
        <v>66</v>
      </c>
      <c r="B71" s="4">
        <f>5966</f>
        <v>5966</v>
      </c>
    </row>
    <row r="72" spans="1:2" x14ac:dyDescent="0.2">
      <c r="A72" s="3" t="s">
        <v>67</v>
      </c>
      <c r="B72" s="4">
        <f>5793.68</f>
        <v>5793.68</v>
      </c>
    </row>
    <row r="73" spans="1:2" x14ac:dyDescent="0.2">
      <c r="A73" s="3" t="s">
        <v>68</v>
      </c>
      <c r="B73" s="4">
        <f>5609</f>
        <v>5609</v>
      </c>
    </row>
    <row r="74" spans="1:2" x14ac:dyDescent="0.2">
      <c r="A74" s="3" t="s">
        <v>69</v>
      </c>
      <c r="B74" s="4">
        <f>4757</f>
        <v>4757</v>
      </c>
    </row>
    <row r="75" spans="1:2" x14ac:dyDescent="0.2">
      <c r="A75" s="3" t="s">
        <v>70</v>
      </c>
      <c r="B75" s="4">
        <f>703</f>
        <v>703</v>
      </c>
    </row>
    <row r="76" spans="1:2" x14ac:dyDescent="0.2">
      <c r="A76" s="3" t="s">
        <v>71</v>
      </c>
      <c r="B76" s="5">
        <f>(B74)+(B75)</f>
        <v>5460</v>
      </c>
    </row>
    <row r="77" spans="1:2" x14ac:dyDescent="0.2">
      <c r="A77" s="3" t="s">
        <v>72</v>
      </c>
      <c r="B77" s="4">
        <f>5401</f>
        <v>5401</v>
      </c>
    </row>
    <row r="78" spans="1:2" x14ac:dyDescent="0.2">
      <c r="A78" s="3" t="s">
        <v>73</v>
      </c>
      <c r="B78" s="4">
        <f>5365</f>
        <v>5365</v>
      </c>
    </row>
    <row r="79" spans="1:2" x14ac:dyDescent="0.2">
      <c r="A79" s="3" t="s">
        <v>74</v>
      </c>
      <c r="B79" s="4">
        <f>4615.61</f>
        <v>4615.6099999999997</v>
      </c>
    </row>
    <row r="80" spans="1:2" x14ac:dyDescent="0.2">
      <c r="A80" s="3" t="s">
        <v>75</v>
      </c>
      <c r="B80" s="4">
        <f>660</f>
        <v>660</v>
      </c>
    </row>
    <row r="81" spans="1:2" x14ac:dyDescent="0.2">
      <c r="A81" s="3" t="s">
        <v>76</v>
      </c>
      <c r="B81" s="5">
        <f>(B79)+(B80)</f>
        <v>5275.61</v>
      </c>
    </row>
    <row r="82" spans="1:2" x14ac:dyDescent="0.2">
      <c r="A82" s="3" t="s">
        <v>77</v>
      </c>
      <c r="B82" s="4">
        <f>5244</f>
        <v>5244</v>
      </c>
    </row>
    <row r="83" spans="1:2" x14ac:dyDescent="0.2">
      <c r="A83" s="3" t="s">
        <v>78</v>
      </c>
      <c r="B83" s="4">
        <f>5201</f>
        <v>5201</v>
      </c>
    </row>
    <row r="84" spans="1:2" x14ac:dyDescent="0.2">
      <c r="A84" s="3" t="s">
        <v>79</v>
      </c>
      <c r="B84" s="4">
        <f>5200</f>
        <v>5200</v>
      </c>
    </row>
    <row r="85" spans="1:2" x14ac:dyDescent="0.2">
      <c r="A85" s="3" t="s">
        <v>80</v>
      </c>
      <c r="B85" s="4">
        <f>4776.6</f>
        <v>4776.6000000000004</v>
      </c>
    </row>
    <row r="86" spans="1:2" x14ac:dyDescent="0.2">
      <c r="A86" s="3" t="s">
        <v>81</v>
      </c>
      <c r="B86" s="4">
        <f>395</f>
        <v>395</v>
      </c>
    </row>
    <row r="87" spans="1:2" x14ac:dyDescent="0.2">
      <c r="A87" s="3" t="s">
        <v>82</v>
      </c>
      <c r="B87" s="5">
        <f>(B85)+(B86)</f>
        <v>5171.6000000000004</v>
      </c>
    </row>
    <row r="88" spans="1:2" x14ac:dyDescent="0.2">
      <c r="A88" s="3" t="s">
        <v>83</v>
      </c>
      <c r="B88" s="4">
        <f>3416.75</f>
        <v>3416.75</v>
      </c>
    </row>
    <row r="89" spans="1:2" x14ac:dyDescent="0.2">
      <c r="A89" s="3" t="s">
        <v>84</v>
      </c>
      <c r="B89" s="4">
        <f>1698</f>
        <v>1698</v>
      </c>
    </row>
    <row r="90" spans="1:2" x14ac:dyDescent="0.2">
      <c r="A90" s="3" t="s">
        <v>85</v>
      </c>
      <c r="B90" s="5">
        <f>(B88)+(B89)</f>
        <v>5114.75</v>
      </c>
    </row>
    <row r="91" spans="1:2" x14ac:dyDescent="0.2">
      <c r="A91" s="3" t="s">
        <v>86</v>
      </c>
      <c r="B91" s="4">
        <f>4889</f>
        <v>4889</v>
      </c>
    </row>
    <row r="92" spans="1:2" x14ac:dyDescent="0.2">
      <c r="A92" s="3" t="s">
        <v>87</v>
      </c>
      <c r="B92" s="4">
        <f>170</f>
        <v>170</v>
      </c>
    </row>
    <row r="93" spans="1:2" x14ac:dyDescent="0.2">
      <c r="A93" s="3" t="s">
        <v>88</v>
      </c>
      <c r="B93" s="4">
        <f>39</f>
        <v>39</v>
      </c>
    </row>
    <row r="94" spans="1:2" x14ac:dyDescent="0.2">
      <c r="A94" s="3" t="s">
        <v>89</v>
      </c>
      <c r="B94" s="5">
        <f>((B91)+(B93))+(B92)</f>
        <v>5098</v>
      </c>
    </row>
    <row r="95" spans="1:2" x14ac:dyDescent="0.2">
      <c r="A95" s="3" t="s">
        <v>90</v>
      </c>
      <c r="B95" s="4">
        <f>5071</f>
        <v>5071</v>
      </c>
    </row>
    <row r="96" spans="1:2" x14ac:dyDescent="0.2">
      <c r="A96" s="3" t="s">
        <v>91</v>
      </c>
      <c r="B96" s="4">
        <f>4968</f>
        <v>4968</v>
      </c>
    </row>
    <row r="97" spans="1:2" x14ac:dyDescent="0.2">
      <c r="A97" s="3" t="s">
        <v>92</v>
      </c>
      <c r="B97" s="4">
        <f>4843.1</f>
        <v>4843.1000000000004</v>
      </c>
    </row>
    <row r="98" spans="1:2" x14ac:dyDescent="0.2">
      <c r="A98" s="3" t="s">
        <v>93</v>
      </c>
      <c r="B98" s="4">
        <f>2731</f>
        <v>2731</v>
      </c>
    </row>
    <row r="99" spans="1:2" x14ac:dyDescent="0.2">
      <c r="A99" s="3" t="s">
        <v>94</v>
      </c>
      <c r="B99" s="4">
        <f>2103</f>
        <v>2103</v>
      </c>
    </row>
    <row r="100" spans="1:2" x14ac:dyDescent="0.2">
      <c r="A100" s="3" t="s">
        <v>95</v>
      </c>
      <c r="B100" s="5">
        <f>(B98)+(B99)</f>
        <v>4834</v>
      </c>
    </row>
    <row r="101" spans="1:2" x14ac:dyDescent="0.2">
      <c r="A101" s="3" t="s">
        <v>96</v>
      </c>
      <c r="B101" s="4">
        <f>4636</f>
        <v>4636</v>
      </c>
    </row>
    <row r="102" spans="1:2" x14ac:dyDescent="0.2">
      <c r="A102" s="3" t="s">
        <v>97</v>
      </c>
      <c r="B102" s="4">
        <f>4605.47</f>
        <v>4605.47</v>
      </c>
    </row>
    <row r="103" spans="1:2" x14ac:dyDescent="0.2">
      <c r="A103" s="3" t="s">
        <v>98</v>
      </c>
      <c r="B103" s="4">
        <f>4576</f>
        <v>4576</v>
      </c>
    </row>
    <row r="104" spans="1:2" x14ac:dyDescent="0.2">
      <c r="A104" s="3" t="s">
        <v>99</v>
      </c>
      <c r="B104" s="4">
        <f>3897</f>
        <v>3897</v>
      </c>
    </row>
    <row r="105" spans="1:2" x14ac:dyDescent="0.2">
      <c r="A105" s="3" t="s">
        <v>100</v>
      </c>
      <c r="B105" s="4">
        <f>503</f>
        <v>503</v>
      </c>
    </row>
    <row r="106" spans="1:2" x14ac:dyDescent="0.2">
      <c r="A106" s="3" t="s">
        <v>101</v>
      </c>
      <c r="B106" s="5">
        <f>(B104)+(B105)</f>
        <v>4400</v>
      </c>
    </row>
    <row r="107" spans="1:2" x14ac:dyDescent="0.2">
      <c r="A107" s="3" t="s">
        <v>102</v>
      </c>
      <c r="B107" s="4">
        <f>4133.55</f>
        <v>4133.55</v>
      </c>
    </row>
    <row r="108" spans="1:2" x14ac:dyDescent="0.2">
      <c r="A108" s="3" t="s">
        <v>103</v>
      </c>
      <c r="B108" s="4">
        <f>4081</f>
        <v>4081</v>
      </c>
    </row>
    <row r="109" spans="1:2" x14ac:dyDescent="0.2">
      <c r="A109" s="3" t="s">
        <v>104</v>
      </c>
      <c r="B109" s="4">
        <f>4066</f>
        <v>4066</v>
      </c>
    </row>
    <row r="110" spans="1:2" x14ac:dyDescent="0.2">
      <c r="A110" s="3" t="s">
        <v>105</v>
      </c>
      <c r="B110" s="4">
        <f>4023</f>
        <v>4023</v>
      </c>
    </row>
    <row r="111" spans="1:2" x14ac:dyDescent="0.2">
      <c r="A111" s="3" t="s">
        <v>106</v>
      </c>
      <c r="B111" s="4">
        <f>3990</f>
        <v>3990</v>
      </c>
    </row>
    <row r="112" spans="1:2" x14ac:dyDescent="0.2">
      <c r="A112" s="3" t="s">
        <v>107</v>
      </c>
      <c r="B112" s="4">
        <f>3862</f>
        <v>3862</v>
      </c>
    </row>
    <row r="113" spans="1:2" x14ac:dyDescent="0.2">
      <c r="A113" s="3" t="s">
        <v>108</v>
      </c>
      <c r="B113" s="4">
        <f>3792</f>
        <v>3792</v>
      </c>
    </row>
    <row r="114" spans="1:2" x14ac:dyDescent="0.2">
      <c r="A114" s="3" t="s">
        <v>109</v>
      </c>
      <c r="B114" s="4">
        <f>3727</f>
        <v>3727</v>
      </c>
    </row>
    <row r="115" spans="1:2" x14ac:dyDescent="0.2">
      <c r="A115" s="3" t="s">
        <v>110</v>
      </c>
      <c r="B115" s="4">
        <f>3709</f>
        <v>3709</v>
      </c>
    </row>
    <row r="116" spans="1:2" x14ac:dyDescent="0.2">
      <c r="A116" s="3" t="s">
        <v>111</v>
      </c>
      <c r="B116" s="4">
        <f>3709</f>
        <v>3709</v>
      </c>
    </row>
    <row r="117" spans="1:2" x14ac:dyDescent="0.2">
      <c r="A117" s="3" t="s">
        <v>112</v>
      </c>
      <c r="B117" s="4">
        <f>3701</f>
        <v>3701</v>
      </c>
    </row>
    <row r="118" spans="1:2" x14ac:dyDescent="0.2">
      <c r="A118" s="3" t="s">
        <v>113</v>
      </c>
      <c r="B118" s="4">
        <f>3273</f>
        <v>3273</v>
      </c>
    </row>
    <row r="119" spans="1:2" x14ac:dyDescent="0.2">
      <c r="A119" s="3" t="s">
        <v>114</v>
      </c>
      <c r="B119" s="4">
        <f>385.3</f>
        <v>385.3</v>
      </c>
    </row>
    <row r="120" spans="1:2" x14ac:dyDescent="0.2">
      <c r="A120" s="3" t="s">
        <v>115</v>
      </c>
      <c r="B120" s="5">
        <f>(B118)+(B119)</f>
        <v>3658.3</v>
      </c>
    </row>
    <row r="121" spans="1:2" x14ac:dyDescent="0.2">
      <c r="A121" s="3" t="s">
        <v>116</v>
      </c>
      <c r="B121" s="4">
        <f>3625</f>
        <v>3625</v>
      </c>
    </row>
    <row r="122" spans="1:2" x14ac:dyDescent="0.2">
      <c r="A122" s="3" t="s">
        <v>117</v>
      </c>
      <c r="B122" s="4">
        <f>3506.57</f>
        <v>3506.57</v>
      </c>
    </row>
    <row r="123" spans="1:2" x14ac:dyDescent="0.2">
      <c r="A123" s="3" t="s">
        <v>118</v>
      </c>
      <c r="B123" s="4">
        <f>3427</f>
        <v>3427</v>
      </c>
    </row>
    <row r="124" spans="1:2" x14ac:dyDescent="0.2">
      <c r="A124" s="3" t="s">
        <v>119</v>
      </c>
      <c r="B124" s="4">
        <f>3408</f>
        <v>3408</v>
      </c>
    </row>
    <row r="125" spans="1:2" x14ac:dyDescent="0.2">
      <c r="A125" s="3" t="s">
        <v>120</v>
      </c>
      <c r="B125" s="4">
        <f>3367</f>
        <v>3367</v>
      </c>
    </row>
    <row r="126" spans="1:2" x14ac:dyDescent="0.2">
      <c r="A126" s="3" t="s">
        <v>121</v>
      </c>
      <c r="B126" s="4">
        <f>3334.88</f>
        <v>3334.88</v>
      </c>
    </row>
    <row r="127" spans="1:2" x14ac:dyDescent="0.2">
      <c r="A127" s="3" t="s">
        <v>122</v>
      </c>
      <c r="B127" s="4">
        <f>3299.3</f>
        <v>3299.3</v>
      </c>
    </row>
    <row r="128" spans="1:2" x14ac:dyDescent="0.2">
      <c r="A128" s="3" t="s">
        <v>123</v>
      </c>
      <c r="B128" s="4">
        <f>3292.66</f>
        <v>3292.66</v>
      </c>
    </row>
    <row r="129" spans="1:2" x14ac:dyDescent="0.2">
      <c r="A129" s="3" t="s">
        <v>124</v>
      </c>
      <c r="B129" s="4">
        <f>1220.8</f>
        <v>1220.8</v>
      </c>
    </row>
    <row r="130" spans="1:2" x14ac:dyDescent="0.2">
      <c r="A130" s="3" t="s">
        <v>125</v>
      </c>
      <c r="B130" s="4">
        <f>1618</f>
        <v>1618</v>
      </c>
    </row>
    <row r="131" spans="1:2" x14ac:dyDescent="0.2">
      <c r="A131" s="3" t="s">
        <v>126</v>
      </c>
      <c r="B131" s="4">
        <f>434</f>
        <v>434</v>
      </c>
    </row>
    <row r="132" spans="1:2" x14ac:dyDescent="0.2">
      <c r="A132" s="3" t="s">
        <v>127</v>
      </c>
      <c r="B132" s="5">
        <f>((B129)+(B130))+(B131)</f>
        <v>3272.8</v>
      </c>
    </row>
    <row r="133" spans="1:2" x14ac:dyDescent="0.2">
      <c r="A133" s="3" t="s">
        <v>128</v>
      </c>
      <c r="B133" s="4">
        <f>3208</f>
        <v>3208</v>
      </c>
    </row>
    <row r="134" spans="1:2" x14ac:dyDescent="0.2">
      <c r="A134" s="3" t="s">
        <v>129</v>
      </c>
      <c r="B134" s="4">
        <f>3202</f>
        <v>3202</v>
      </c>
    </row>
    <row r="135" spans="1:2" x14ac:dyDescent="0.2">
      <c r="A135" s="3" t="s">
        <v>130</v>
      </c>
      <c r="B135" s="4">
        <f>3180.45</f>
        <v>3180.45</v>
      </c>
    </row>
    <row r="136" spans="1:2" x14ac:dyDescent="0.2">
      <c r="A136" s="3" t="s">
        <v>131</v>
      </c>
      <c r="B136" s="4">
        <f>3179</f>
        <v>3179</v>
      </c>
    </row>
    <row r="137" spans="1:2" x14ac:dyDescent="0.2">
      <c r="A137" s="3" t="s">
        <v>132</v>
      </c>
      <c r="B137" s="4">
        <f>2785</f>
        <v>2785</v>
      </c>
    </row>
    <row r="138" spans="1:2" x14ac:dyDescent="0.2">
      <c r="A138" s="3" t="s">
        <v>133</v>
      </c>
      <c r="B138" s="4">
        <f>322</f>
        <v>322</v>
      </c>
    </row>
    <row r="139" spans="1:2" x14ac:dyDescent="0.2">
      <c r="A139" s="3" t="s">
        <v>134</v>
      </c>
      <c r="B139" s="4">
        <f>58</f>
        <v>58</v>
      </c>
    </row>
    <row r="140" spans="1:2" x14ac:dyDescent="0.2">
      <c r="A140" s="3" t="s">
        <v>135</v>
      </c>
      <c r="B140" s="5">
        <f>((B137)+(B138))+(B139)</f>
        <v>3165</v>
      </c>
    </row>
    <row r="141" spans="1:2" x14ac:dyDescent="0.2">
      <c r="A141" s="3" t="s">
        <v>136</v>
      </c>
      <c r="B141" s="4">
        <f>3092.76</f>
        <v>3092.76</v>
      </c>
    </row>
    <row r="142" spans="1:2" x14ac:dyDescent="0.2">
      <c r="A142" s="3" t="s">
        <v>137</v>
      </c>
      <c r="B142" s="4">
        <f>3015</f>
        <v>3015</v>
      </c>
    </row>
    <row r="143" spans="1:2" x14ac:dyDescent="0.2">
      <c r="A143" s="3" t="s">
        <v>138</v>
      </c>
      <c r="B143" s="4">
        <f>3006</f>
        <v>3006</v>
      </c>
    </row>
    <row r="144" spans="1:2" x14ac:dyDescent="0.2">
      <c r="A144" s="3" t="s">
        <v>139</v>
      </c>
      <c r="B144" s="4">
        <f>3001</f>
        <v>3001</v>
      </c>
    </row>
    <row r="145" spans="1:2" x14ac:dyDescent="0.2">
      <c r="A145" s="3" t="s">
        <v>140</v>
      </c>
      <c r="B145" s="4">
        <f>2920</f>
        <v>2920</v>
      </c>
    </row>
    <row r="146" spans="1:2" x14ac:dyDescent="0.2">
      <c r="A146" s="3" t="s">
        <v>141</v>
      </c>
      <c r="B146" s="4">
        <f>2912.5</f>
        <v>2912.5</v>
      </c>
    </row>
    <row r="147" spans="1:2" x14ac:dyDescent="0.2">
      <c r="A147" s="3" t="s">
        <v>142</v>
      </c>
      <c r="B147" s="4">
        <f>2910</f>
        <v>2910</v>
      </c>
    </row>
    <row r="148" spans="1:2" x14ac:dyDescent="0.2">
      <c r="A148" s="3" t="s">
        <v>143</v>
      </c>
      <c r="B148" s="4">
        <f>2906</f>
        <v>2906</v>
      </c>
    </row>
    <row r="149" spans="1:2" x14ac:dyDescent="0.2">
      <c r="A149" s="3" t="s">
        <v>144</v>
      </c>
      <c r="B149" s="4">
        <f>2905</f>
        <v>2905</v>
      </c>
    </row>
    <row r="150" spans="1:2" x14ac:dyDescent="0.2">
      <c r="A150" s="3" t="s">
        <v>145</v>
      </c>
      <c r="B150" s="4">
        <f>2864</f>
        <v>2864</v>
      </c>
    </row>
    <row r="151" spans="1:2" x14ac:dyDescent="0.2">
      <c r="A151" s="3" t="s">
        <v>146</v>
      </c>
      <c r="B151" s="4">
        <f>2860.79</f>
        <v>2860.79</v>
      </c>
    </row>
    <row r="152" spans="1:2" x14ac:dyDescent="0.2">
      <c r="A152" s="3" t="s">
        <v>147</v>
      </c>
      <c r="B152" s="4">
        <f>2267</f>
        <v>2267</v>
      </c>
    </row>
    <row r="153" spans="1:2" x14ac:dyDescent="0.2">
      <c r="A153" s="3" t="s">
        <v>148</v>
      </c>
      <c r="B153" s="4">
        <f>551</f>
        <v>551</v>
      </c>
    </row>
    <row r="154" spans="1:2" x14ac:dyDescent="0.2">
      <c r="A154" s="3" t="s">
        <v>149</v>
      </c>
      <c r="B154" s="5">
        <f>(B152)+(B153)</f>
        <v>2818</v>
      </c>
    </row>
    <row r="155" spans="1:2" x14ac:dyDescent="0.2">
      <c r="A155" s="3" t="s">
        <v>150</v>
      </c>
      <c r="B155" s="4">
        <f>2814</f>
        <v>2814</v>
      </c>
    </row>
    <row r="156" spans="1:2" x14ac:dyDescent="0.2">
      <c r="A156" s="3" t="s">
        <v>151</v>
      </c>
      <c r="B156" s="4">
        <f>2805</f>
        <v>2805</v>
      </c>
    </row>
    <row r="157" spans="1:2" x14ac:dyDescent="0.2">
      <c r="A157" s="3" t="s">
        <v>152</v>
      </c>
      <c r="B157" s="4">
        <f>2803</f>
        <v>2803</v>
      </c>
    </row>
    <row r="158" spans="1:2" x14ac:dyDescent="0.2">
      <c r="A158" s="3" t="s">
        <v>153</v>
      </c>
      <c r="B158" s="4">
        <f>2798.75</f>
        <v>2798.75</v>
      </c>
    </row>
    <row r="159" spans="1:2" x14ac:dyDescent="0.2">
      <c r="A159" s="3" t="s">
        <v>154</v>
      </c>
      <c r="B159" s="4">
        <f>2791.16</f>
        <v>2791.16</v>
      </c>
    </row>
    <row r="160" spans="1:2" x14ac:dyDescent="0.2">
      <c r="A160" s="3" t="s">
        <v>155</v>
      </c>
      <c r="B160" s="4">
        <f>2711</f>
        <v>2711</v>
      </c>
    </row>
    <row r="161" spans="1:2" x14ac:dyDescent="0.2">
      <c r="A161" s="3" t="s">
        <v>156</v>
      </c>
      <c r="B161" s="4">
        <f>2684</f>
        <v>2684</v>
      </c>
    </row>
    <row r="162" spans="1:2" x14ac:dyDescent="0.2">
      <c r="A162" s="3" t="s">
        <v>157</v>
      </c>
      <c r="B162" s="4">
        <f>2482</f>
        <v>2482</v>
      </c>
    </row>
    <row r="163" spans="1:2" x14ac:dyDescent="0.2">
      <c r="A163" s="3" t="s">
        <v>158</v>
      </c>
      <c r="B163" s="4">
        <f>187</f>
        <v>187</v>
      </c>
    </row>
    <row r="164" spans="1:2" x14ac:dyDescent="0.2">
      <c r="A164" s="3" t="s">
        <v>159</v>
      </c>
      <c r="B164" s="5">
        <f>(B162)+(B163)</f>
        <v>2669</v>
      </c>
    </row>
    <row r="165" spans="1:2" x14ac:dyDescent="0.2">
      <c r="A165" s="3" t="s">
        <v>160</v>
      </c>
      <c r="B165" s="4">
        <f>2668</f>
        <v>2668</v>
      </c>
    </row>
    <row r="166" spans="1:2" x14ac:dyDescent="0.2">
      <c r="A166" s="3" t="s">
        <v>161</v>
      </c>
      <c r="B166" s="4">
        <f>2664</f>
        <v>2664</v>
      </c>
    </row>
    <row r="167" spans="1:2" x14ac:dyDescent="0.2">
      <c r="A167" s="3" t="s">
        <v>162</v>
      </c>
      <c r="B167" s="4">
        <f>2660</f>
        <v>2660</v>
      </c>
    </row>
    <row r="168" spans="1:2" x14ac:dyDescent="0.2">
      <c r="A168" s="3" t="s">
        <v>163</v>
      </c>
      <c r="B168" s="4">
        <f>2636</f>
        <v>2636</v>
      </c>
    </row>
    <row r="169" spans="1:2" x14ac:dyDescent="0.2">
      <c r="A169" s="3" t="s">
        <v>164</v>
      </c>
      <c r="B169" s="4">
        <f>2632</f>
        <v>2632</v>
      </c>
    </row>
    <row r="170" spans="1:2" x14ac:dyDescent="0.2">
      <c r="A170" s="3" t="s">
        <v>165</v>
      </c>
      <c r="B170" s="4">
        <f>2606.22</f>
        <v>2606.2199999999998</v>
      </c>
    </row>
    <row r="171" spans="1:2" x14ac:dyDescent="0.2">
      <c r="A171" s="3" t="s">
        <v>166</v>
      </c>
      <c r="B171" s="4">
        <f>25</f>
        <v>25</v>
      </c>
    </row>
    <row r="172" spans="1:2" x14ac:dyDescent="0.2">
      <c r="A172" s="3" t="s">
        <v>167</v>
      </c>
      <c r="B172" s="5">
        <f>(B170)+(B171)</f>
        <v>2631.22</v>
      </c>
    </row>
    <row r="173" spans="1:2" x14ac:dyDescent="0.2">
      <c r="A173" s="3" t="s">
        <v>168</v>
      </c>
      <c r="B173" s="4">
        <f>2056.08</f>
        <v>2056.08</v>
      </c>
    </row>
    <row r="174" spans="1:2" x14ac:dyDescent="0.2">
      <c r="A174" s="3" t="s">
        <v>169</v>
      </c>
      <c r="B174" s="4">
        <f>561</f>
        <v>561</v>
      </c>
    </row>
    <row r="175" spans="1:2" x14ac:dyDescent="0.2">
      <c r="A175" s="3" t="s">
        <v>170</v>
      </c>
      <c r="B175" s="5">
        <f>(B173)+(B174)</f>
        <v>2617.08</v>
      </c>
    </row>
    <row r="176" spans="1:2" x14ac:dyDescent="0.2">
      <c r="A176" s="3" t="s">
        <v>171</v>
      </c>
      <c r="B176" s="4">
        <f>2615</f>
        <v>2615</v>
      </c>
    </row>
    <row r="177" spans="1:2" x14ac:dyDescent="0.2">
      <c r="A177" s="3" t="s">
        <v>172</v>
      </c>
      <c r="B177" s="4">
        <f>2609</f>
        <v>2609</v>
      </c>
    </row>
    <row r="178" spans="1:2" x14ac:dyDescent="0.2">
      <c r="A178" s="3" t="s">
        <v>173</v>
      </c>
      <c r="B178" s="4">
        <f>2572.4</f>
        <v>2572.4</v>
      </c>
    </row>
    <row r="179" spans="1:2" x14ac:dyDescent="0.2">
      <c r="A179" s="3" t="s">
        <v>174</v>
      </c>
      <c r="B179" s="4">
        <f>2187</f>
        <v>2187</v>
      </c>
    </row>
    <row r="180" spans="1:2" x14ac:dyDescent="0.2">
      <c r="A180" s="3" t="s">
        <v>175</v>
      </c>
      <c r="B180" s="4">
        <f>325</f>
        <v>325</v>
      </c>
    </row>
    <row r="181" spans="1:2" x14ac:dyDescent="0.2">
      <c r="A181" s="3" t="s">
        <v>176</v>
      </c>
      <c r="B181" s="5">
        <f>(B179)+(B180)</f>
        <v>2512</v>
      </c>
    </row>
    <row r="182" spans="1:2" x14ac:dyDescent="0.2">
      <c r="A182" s="3" t="s">
        <v>177</v>
      </c>
      <c r="B182" s="4">
        <f>2497.5</f>
        <v>2497.5</v>
      </c>
    </row>
    <row r="183" spans="1:2" x14ac:dyDescent="0.2">
      <c r="A183" s="3" t="s">
        <v>178</v>
      </c>
      <c r="B183" s="4">
        <f>2484</f>
        <v>2484</v>
      </c>
    </row>
    <row r="184" spans="1:2" x14ac:dyDescent="0.2">
      <c r="A184" s="3" t="s">
        <v>179</v>
      </c>
      <c r="B184" s="4">
        <f>2472.68</f>
        <v>2472.6799999999998</v>
      </c>
    </row>
    <row r="185" spans="1:2" x14ac:dyDescent="0.2">
      <c r="A185" s="3" t="s">
        <v>180</v>
      </c>
      <c r="B185" s="4">
        <f>2431</f>
        <v>2431</v>
      </c>
    </row>
    <row r="186" spans="1:2" x14ac:dyDescent="0.2">
      <c r="A186" s="3" t="s">
        <v>181</v>
      </c>
      <c r="B186" s="4">
        <f>30</f>
        <v>30</v>
      </c>
    </row>
    <row r="187" spans="1:2" x14ac:dyDescent="0.2">
      <c r="A187" s="3" t="s">
        <v>182</v>
      </c>
      <c r="B187" s="5">
        <f>(B185)+(B186)</f>
        <v>2461</v>
      </c>
    </row>
    <row r="188" spans="1:2" x14ac:dyDescent="0.2">
      <c r="A188" s="3" t="s">
        <v>183</v>
      </c>
      <c r="B188" s="4">
        <f>2437.75</f>
        <v>2437.75</v>
      </c>
    </row>
    <row r="189" spans="1:2" x14ac:dyDescent="0.2">
      <c r="A189" s="3" t="s">
        <v>184</v>
      </c>
      <c r="B189" s="4">
        <f>2429</f>
        <v>2429</v>
      </c>
    </row>
    <row r="190" spans="1:2" x14ac:dyDescent="0.2">
      <c r="A190" s="3" t="s">
        <v>185</v>
      </c>
      <c r="B190" s="4">
        <f>2378</f>
        <v>2378</v>
      </c>
    </row>
    <row r="191" spans="1:2" x14ac:dyDescent="0.2">
      <c r="A191" s="3" t="s">
        <v>186</v>
      </c>
      <c r="B191" s="4">
        <f>2367.26</f>
        <v>2367.2600000000002</v>
      </c>
    </row>
    <row r="192" spans="1:2" x14ac:dyDescent="0.2">
      <c r="A192" s="3" t="s">
        <v>187</v>
      </c>
      <c r="B192" s="4">
        <f>2343.3</f>
        <v>2343.3000000000002</v>
      </c>
    </row>
    <row r="193" spans="1:2" x14ac:dyDescent="0.2">
      <c r="A193" s="3" t="s">
        <v>188</v>
      </c>
      <c r="B193" s="4">
        <f>2316</f>
        <v>2316</v>
      </c>
    </row>
    <row r="194" spans="1:2" x14ac:dyDescent="0.2">
      <c r="A194" s="3" t="s">
        <v>189</v>
      </c>
      <c r="B194" s="4">
        <f>2312</f>
        <v>2312</v>
      </c>
    </row>
    <row r="195" spans="1:2" x14ac:dyDescent="0.2">
      <c r="A195" s="3" t="s">
        <v>190</v>
      </c>
      <c r="B195" s="4">
        <f>2280</f>
        <v>2280</v>
      </c>
    </row>
    <row r="196" spans="1:2" x14ac:dyDescent="0.2">
      <c r="A196" s="3" t="s">
        <v>191</v>
      </c>
      <c r="B196" s="4">
        <f>1689</f>
        <v>1689</v>
      </c>
    </row>
    <row r="197" spans="1:2" x14ac:dyDescent="0.2">
      <c r="A197" s="3" t="s">
        <v>192</v>
      </c>
      <c r="B197" s="4">
        <f>550</f>
        <v>550</v>
      </c>
    </row>
    <row r="198" spans="1:2" x14ac:dyDescent="0.2">
      <c r="A198" s="3" t="s">
        <v>193</v>
      </c>
      <c r="B198" s="4">
        <f>22</f>
        <v>22</v>
      </c>
    </row>
    <row r="199" spans="1:2" x14ac:dyDescent="0.2">
      <c r="A199" s="3" t="s">
        <v>194</v>
      </c>
      <c r="B199" s="5">
        <f>((B196)+(B197))+(B198)</f>
        <v>2261</v>
      </c>
    </row>
    <row r="200" spans="1:2" x14ac:dyDescent="0.2">
      <c r="A200" s="3" t="s">
        <v>195</v>
      </c>
      <c r="B200" s="4">
        <f>2256</f>
        <v>2256</v>
      </c>
    </row>
    <row r="201" spans="1:2" x14ac:dyDescent="0.2">
      <c r="A201" s="3" t="s">
        <v>196</v>
      </c>
      <c r="B201" s="4">
        <f>2231.28</f>
        <v>2231.2800000000002</v>
      </c>
    </row>
    <row r="202" spans="1:2" x14ac:dyDescent="0.2">
      <c r="A202" s="3" t="s">
        <v>197</v>
      </c>
      <c r="B202" s="4">
        <f>2200.22</f>
        <v>2200.2199999999998</v>
      </c>
    </row>
    <row r="203" spans="1:2" x14ac:dyDescent="0.2">
      <c r="A203" s="3" t="s">
        <v>198</v>
      </c>
      <c r="B203" s="4">
        <f>2191.47</f>
        <v>2191.4699999999998</v>
      </c>
    </row>
    <row r="204" spans="1:2" x14ac:dyDescent="0.2">
      <c r="A204" s="3" t="s">
        <v>199</v>
      </c>
      <c r="B204" s="4">
        <f>2183.83</f>
        <v>2183.83</v>
      </c>
    </row>
    <row r="205" spans="1:2" x14ac:dyDescent="0.2">
      <c r="A205" s="3" t="s">
        <v>200</v>
      </c>
      <c r="B205" s="4">
        <f>2179</f>
        <v>2179</v>
      </c>
    </row>
    <row r="206" spans="1:2" x14ac:dyDescent="0.2">
      <c r="A206" s="3" t="s">
        <v>201</v>
      </c>
      <c r="B206" s="4">
        <f>2158</f>
        <v>2158</v>
      </c>
    </row>
    <row r="207" spans="1:2" x14ac:dyDescent="0.2">
      <c r="A207" s="3" t="s">
        <v>202</v>
      </c>
      <c r="B207" s="4">
        <f>2072.66</f>
        <v>2072.66</v>
      </c>
    </row>
    <row r="208" spans="1:2" x14ac:dyDescent="0.2">
      <c r="A208" s="3" t="s">
        <v>203</v>
      </c>
      <c r="B208" s="4">
        <f>2069</f>
        <v>2069</v>
      </c>
    </row>
    <row r="209" spans="1:2" x14ac:dyDescent="0.2">
      <c r="A209" s="3" t="s">
        <v>204</v>
      </c>
      <c r="B209" s="4">
        <f>1755</f>
        <v>1755</v>
      </c>
    </row>
    <row r="210" spans="1:2" x14ac:dyDescent="0.2">
      <c r="A210" s="3" t="s">
        <v>205</v>
      </c>
      <c r="B210" s="4">
        <f>313</f>
        <v>313</v>
      </c>
    </row>
    <row r="211" spans="1:2" x14ac:dyDescent="0.2">
      <c r="A211" s="3" t="s">
        <v>206</v>
      </c>
      <c r="B211" s="5">
        <f>(B209)+(B210)</f>
        <v>2068</v>
      </c>
    </row>
    <row r="212" spans="1:2" x14ac:dyDescent="0.2">
      <c r="A212" s="3" t="s">
        <v>207</v>
      </c>
      <c r="B212" s="4">
        <f>2064</f>
        <v>2064</v>
      </c>
    </row>
    <row r="213" spans="1:2" x14ac:dyDescent="0.2">
      <c r="A213" s="3" t="s">
        <v>208</v>
      </c>
      <c r="B213" s="4">
        <f>2062.6</f>
        <v>2062.6</v>
      </c>
    </row>
    <row r="214" spans="1:2" x14ac:dyDescent="0.2">
      <c r="A214" s="3" t="s">
        <v>209</v>
      </c>
      <c r="B214" s="4">
        <f>2058</f>
        <v>2058</v>
      </c>
    </row>
    <row r="215" spans="1:2" x14ac:dyDescent="0.2">
      <c r="A215" s="3" t="s">
        <v>210</v>
      </c>
      <c r="B215" s="4">
        <f>2057</f>
        <v>2057</v>
      </c>
    </row>
    <row r="216" spans="1:2" x14ac:dyDescent="0.2">
      <c r="A216" s="3" t="s">
        <v>211</v>
      </c>
      <c r="B216" s="4">
        <f>1802.23</f>
        <v>1802.23</v>
      </c>
    </row>
    <row r="217" spans="1:2" x14ac:dyDescent="0.2">
      <c r="A217" s="3" t="s">
        <v>212</v>
      </c>
      <c r="B217" s="4">
        <f>238</f>
        <v>238</v>
      </c>
    </row>
    <row r="218" spans="1:2" x14ac:dyDescent="0.2">
      <c r="A218" s="3" t="s">
        <v>213</v>
      </c>
      <c r="B218" s="5">
        <f>(B216)+(B217)</f>
        <v>2040.23</v>
      </c>
    </row>
    <row r="219" spans="1:2" x14ac:dyDescent="0.2">
      <c r="A219" s="3" t="s">
        <v>214</v>
      </c>
      <c r="B219" s="4">
        <f>2032</f>
        <v>2032</v>
      </c>
    </row>
    <row r="220" spans="1:2" x14ac:dyDescent="0.2">
      <c r="A220" s="3" t="s">
        <v>215</v>
      </c>
      <c r="B220" s="4">
        <f>2026</f>
        <v>2026</v>
      </c>
    </row>
    <row r="221" spans="1:2" x14ac:dyDescent="0.2">
      <c r="A221" s="3" t="s">
        <v>216</v>
      </c>
      <c r="B221" s="4">
        <f>1091</f>
        <v>1091</v>
      </c>
    </row>
    <row r="222" spans="1:2" x14ac:dyDescent="0.2">
      <c r="A222" s="3" t="s">
        <v>217</v>
      </c>
      <c r="B222" s="4">
        <f>919</f>
        <v>919</v>
      </c>
    </row>
    <row r="223" spans="1:2" x14ac:dyDescent="0.2">
      <c r="A223" s="3" t="s">
        <v>218</v>
      </c>
      <c r="B223" s="5">
        <f>(B221)+(B222)</f>
        <v>2010</v>
      </c>
    </row>
    <row r="224" spans="1:2" x14ac:dyDescent="0.2">
      <c r="A224" s="3" t="s">
        <v>219</v>
      </c>
      <c r="B224" s="4">
        <f>2000.35</f>
        <v>2000.35</v>
      </c>
    </row>
    <row r="225" spans="1:2" x14ac:dyDescent="0.2">
      <c r="A225" s="3" t="s">
        <v>220</v>
      </c>
      <c r="B225" s="4">
        <f>1996.68</f>
        <v>1996.68</v>
      </c>
    </row>
    <row r="226" spans="1:2" x14ac:dyDescent="0.2">
      <c r="A226" s="3" t="s">
        <v>221</v>
      </c>
      <c r="B226" s="4">
        <f>1975</f>
        <v>1975</v>
      </c>
    </row>
    <row r="227" spans="1:2" x14ac:dyDescent="0.2">
      <c r="A227" s="3" t="s">
        <v>222</v>
      </c>
      <c r="B227" s="4">
        <f>1955</f>
        <v>1955</v>
      </c>
    </row>
    <row r="228" spans="1:2" x14ac:dyDescent="0.2">
      <c r="A228" s="3" t="s">
        <v>223</v>
      </c>
      <c r="B228" s="4">
        <f>1949.67</f>
        <v>1949.67</v>
      </c>
    </row>
    <row r="229" spans="1:2" x14ac:dyDescent="0.2">
      <c r="A229" s="3" t="s">
        <v>224</v>
      </c>
      <c r="B229" s="4">
        <f>1949</f>
        <v>1949</v>
      </c>
    </row>
    <row r="230" spans="1:2" x14ac:dyDescent="0.2">
      <c r="A230" s="3" t="s">
        <v>225</v>
      </c>
      <c r="B230" s="4">
        <f>1948</f>
        <v>1948</v>
      </c>
    </row>
    <row r="231" spans="1:2" x14ac:dyDescent="0.2">
      <c r="A231" s="3" t="s">
        <v>226</v>
      </c>
      <c r="B231" s="4">
        <f>471</f>
        <v>471</v>
      </c>
    </row>
    <row r="232" spans="1:2" x14ac:dyDescent="0.2">
      <c r="A232" s="3" t="s">
        <v>227</v>
      </c>
      <c r="B232" s="4">
        <f>1275</f>
        <v>1275</v>
      </c>
    </row>
    <row r="233" spans="1:2" x14ac:dyDescent="0.2">
      <c r="A233" s="3" t="s">
        <v>228</v>
      </c>
      <c r="B233" s="4">
        <f>187</f>
        <v>187</v>
      </c>
    </row>
    <row r="234" spans="1:2" x14ac:dyDescent="0.2">
      <c r="A234" s="3" t="s">
        <v>229</v>
      </c>
      <c r="B234" s="5">
        <f>((B231)+(B233))+(B232)</f>
        <v>1933</v>
      </c>
    </row>
    <row r="235" spans="1:2" x14ac:dyDescent="0.2">
      <c r="A235" s="3" t="s">
        <v>230</v>
      </c>
      <c r="B235" s="4">
        <f>1925</f>
        <v>1925</v>
      </c>
    </row>
    <row r="236" spans="1:2" x14ac:dyDescent="0.2">
      <c r="A236" s="3" t="s">
        <v>231</v>
      </c>
      <c r="B236" s="4">
        <f>1908.5</f>
        <v>1908.5</v>
      </c>
    </row>
    <row r="237" spans="1:2" x14ac:dyDescent="0.2">
      <c r="A237" s="3" t="s">
        <v>232</v>
      </c>
      <c r="B237" s="4">
        <f>1903</f>
        <v>1903</v>
      </c>
    </row>
    <row r="238" spans="1:2" x14ac:dyDescent="0.2">
      <c r="A238" s="3" t="s">
        <v>233</v>
      </c>
      <c r="B238" s="4">
        <f>1901</f>
        <v>1901</v>
      </c>
    </row>
    <row r="239" spans="1:2" x14ac:dyDescent="0.2">
      <c r="A239" s="3" t="s">
        <v>234</v>
      </c>
      <c r="B239" s="4">
        <f>1889</f>
        <v>1889</v>
      </c>
    </row>
    <row r="240" spans="1:2" x14ac:dyDescent="0.2">
      <c r="A240" s="3" t="s">
        <v>235</v>
      </c>
      <c r="B240" s="4">
        <f>1878</f>
        <v>1878</v>
      </c>
    </row>
    <row r="241" spans="1:2" x14ac:dyDescent="0.2">
      <c r="A241" s="3" t="s">
        <v>236</v>
      </c>
      <c r="B241" s="4">
        <f>1286</f>
        <v>1286</v>
      </c>
    </row>
    <row r="242" spans="1:2" x14ac:dyDescent="0.2">
      <c r="A242" s="3" t="s">
        <v>237</v>
      </c>
      <c r="B242" s="4">
        <f>588</f>
        <v>588</v>
      </c>
    </row>
    <row r="243" spans="1:2" x14ac:dyDescent="0.2">
      <c r="A243" s="3" t="s">
        <v>238</v>
      </c>
      <c r="B243" s="5">
        <f>(B241)+(B242)</f>
        <v>1874</v>
      </c>
    </row>
    <row r="244" spans="1:2" x14ac:dyDescent="0.2">
      <c r="A244" s="3" t="s">
        <v>239</v>
      </c>
      <c r="B244" s="4">
        <f>1856</f>
        <v>1856</v>
      </c>
    </row>
    <row r="245" spans="1:2" x14ac:dyDescent="0.2">
      <c r="A245" s="3" t="s">
        <v>240</v>
      </c>
      <c r="B245" s="4">
        <f>1844</f>
        <v>1844</v>
      </c>
    </row>
    <row r="246" spans="1:2" x14ac:dyDescent="0.2">
      <c r="A246" s="3" t="s">
        <v>241</v>
      </c>
      <c r="B246" s="4">
        <f>1829.68</f>
        <v>1829.68</v>
      </c>
    </row>
    <row r="247" spans="1:2" x14ac:dyDescent="0.2">
      <c r="A247" s="3" t="s">
        <v>242</v>
      </c>
      <c r="B247" s="4">
        <f>1816</f>
        <v>1816</v>
      </c>
    </row>
    <row r="248" spans="1:2" x14ac:dyDescent="0.2">
      <c r="A248" s="3" t="s">
        <v>243</v>
      </c>
      <c r="B248" s="4">
        <f>1815</f>
        <v>1815</v>
      </c>
    </row>
    <row r="249" spans="1:2" x14ac:dyDescent="0.2">
      <c r="A249" s="3" t="s">
        <v>244</v>
      </c>
      <c r="B249" s="4">
        <f>1808</f>
        <v>1808</v>
      </c>
    </row>
    <row r="250" spans="1:2" x14ac:dyDescent="0.2">
      <c r="A250" s="3" t="s">
        <v>245</v>
      </c>
      <c r="B250" s="4">
        <f>1340.5</f>
        <v>1340.5</v>
      </c>
    </row>
    <row r="251" spans="1:2" x14ac:dyDescent="0.2">
      <c r="A251" s="3" t="s">
        <v>246</v>
      </c>
      <c r="B251" s="4">
        <f>465.67</f>
        <v>465.67</v>
      </c>
    </row>
    <row r="252" spans="1:2" x14ac:dyDescent="0.2">
      <c r="A252" s="3" t="s">
        <v>247</v>
      </c>
      <c r="B252" s="5">
        <f>(B250)+(B251)</f>
        <v>1806.17</v>
      </c>
    </row>
    <row r="253" spans="1:2" x14ac:dyDescent="0.2">
      <c r="A253" s="3" t="s">
        <v>248</v>
      </c>
      <c r="B253" s="4">
        <f>1806</f>
        <v>1806</v>
      </c>
    </row>
    <row r="254" spans="1:2" x14ac:dyDescent="0.2">
      <c r="A254" s="3" t="s">
        <v>249</v>
      </c>
      <c r="B254" s="4">
        <f>1785</f>
        <v>1785</v>
      </c>
    </row>
    <row r="255" spans="1:2" x14ac:dyDescent="0.2">
      <c r="A255" s="3" t="s">
        <v>250</v>
      </c>
      <c r="B255" s="4">
        <f>11</f>
        <v>11</v>
      </c>
    </row>
    <row r="256" spans="1:2" x14ac:dyDescent="0.2">
      <c r="A256" s="3" t="s">
        <v>251</v>
      </c>
      <c r="B256" s="5">
        <f>(B254)+(B255)</f>
        <v>1796</v>
      </c>
    </row>
    <row r="257" spans="1:2" x14ac:dyDescent="0.2">
      <c r="A257" s="3" t="s">
        <v>252</v>
      </c>
      <c r="B257" s="4">
        <f>1552</f>
        <v>1552</v>
      </c>
    </row>
    <row r="258" spans="1:2" x14ac:dyDescent="0.2">
      <c r="A258" s="3" t="s">
        <v>253</v>
      </c>
      <c r="B258" s="4">
        <f>240</f>
        <v>240</v>
      </c>
    </row>
    <row r="259" spans="1:2" x14ac:dyDescent="0.2">
      <c r="A259" s="3" t="s">
        <v>254</v>
      </c>
      <c r="B259" s="5">
        <f>(B257)+(B258)</f>
        <v>1792</v>
      </c>
    </row>
    <row r="260" spans="1:2" x14ac:dyDescent="0.2">
      <c r="A260" s="3" t="s">
        <v>255</v>
      </c>
      <c r="B260" s="4">
        <f>1788</f>
        <v>1788</v>
      </c>
    </row>
    <row r="261" spans="1:2" x14ac:dyDescent="0.2">
      <c r="A261" s="3" t="s">
        <v>256</v>
      </c>
      <c r="B261" s="4">
        <f>1010.3</f>
        <v>1010.3</v>
      </c>
    </row>
    <row r="262" spans="1:2" x14ac:dyDescent="0.2">
      <c r="A262" s="3" t="s">
        <v>257</v>
      </c>
      <c r="B262" s="4">
        <f>755</f>
        <v>755</v>
      </c>
    </row>
    <row r="263" spans="1:2" x14ac:dyDescent="0.2">
      <c r="A263" s="3" t="s">
        <v>258</v>
      </c>
      <c r="B263" s="5">
        <f>(B261)+(B262)</f>
        <v>1765.3</v>
      </c>
    </row>
    <row r="264" spans="1:2" x14ac:dyDescent="0.2">
      <c r="A264" s="3" t="s">
        <v>259</v>
      </c>
      <c r="B264" s="4">
        <f>1758</f>
        <v>1758</v>
      </c>
    </row>
    <row r="265" spans="1:2" x14ac:dyDescent="0.2">
      <c r="A265" s="3" t="s">
        <v>260</v>
      </c>
      <c r="B265" s="4">
        <f>1654</f>
        <v>1654</v>
      </c>
    </row>
    <row r="266" spans="1:2" x14ac:dyDescent="0.2">
      <c r="A266" s="3" t="s">
        <v>261</v>
      </c>
      <c r="B266" s="4">
        <f>102</f>
        <v>102</v>
      </c>
    </row>
    <row r="267" spans="1:2" x14ac:dyDescent="0.2">
      <c r="A267" s="3" t="s">
        <v>262</v>
      </c>
      <c r="B267" s="5">
        <f>(B265)+(B266)</f>
        <v>1756</v>
      </c>
    </row>
    <row r="268" spans="1:2" x14ac:dyDescent="0.2">
      <c r="A268" s="3" t="s">
        <v>263</v>
      </c>
      <c r="B268" s="4">
        <f>1753</f>
        <v>1753</v>
      </c>
    </row>
    <row r="269" spans="1:2" x14ac:dyDescent="0.2">
      <c r="A269" s="3" t="s">
        <v>264</v>
      </c>
      <c r="B269" s="4">
        <f>1740</f>
        <v>1740</v>
      </c>
    </row>
    <row r="270" spans="1:2" x14ac:dyDescent="0.2">
      <c r="A270" s="3" t="s">
        <v>265</v>
      </c>
      <c r="B270" s="4">
        <f>1740</f>
        <v>1740</v>
      </c>
    </row>
    <row r="271" spans="1:2" x14ac:dyDescent="0.2">
      <c r="A271" s="3" t="s">
        <v>266</v>
      </c>
      <c r="B271" s="4">
        <f>1725</f>
        <v>1725</v>
      </c>
    </row>
    <row r="272" spans="1:2" x14ac:dyDescent="0.2">
      <c r="A272" s="3" t="s">
        <v>267</v>
      </c>
      <c r="B272" s="4">
        <f>1723</f>
        <v>1723</v>
      </c>
    </row>
    <row r="273" spans="1:2" x14ac:dyDescent="0.2">
      <c r="A273" s="3" t="s">
        <v>268</v>
      </c>
      <c r="B273" s="4">
        <f>1323</f>
        <v>1323</v>
      </c>
    </row>
    <row r="274" spans="1:2" x14ac:dyDescent="0.2">
      <c r="A274" s="3" t="s">
        <v>269</v>
      </c>
      <c r="B274" s="4">
        <f>382</f>
        <v>382</v>
      </c>
    </row>
    <row r="275" spans="1:2" x14ac:dyDescent="0.2">
      <c r="A275" s="3" t="s">
        <v>270</v>
      </c>
      <c r="B275" s="5">
        <f>(B273)+(B274)</f>
        <v>1705</v>
      </c>
    </row>
    <row r="276" spans="1:2" x14ac:dyDescent="0.2">
      <c r="A276" s="3" t="s">
        <v>271</v>
      </c>
      <c r="B276" s="4">
        <f>1701.5</f>
        <v>1701.5</v>
      </c>
    </row>
    <row r="277" spans="1:2" x14ac:dyDescent="0.2">
      <c r="A277" s="3" t="s">
        <v>272</v>
      </c>
      <c r="B277" s="4">
        <f>1683</f>
        <v>1683</v>
      </c>
    </row>
    <row r="278" spans="1:2" x14ac:dyDescent="0.2">
      <c r="A278" s="3" t="s">
        <v>273</v>
      </c>
      <c r="B278" s="4">
        <f>1663.54</f>
        <v>1663.54</v>
      </c>
    </row>
    <row r="279" spans="1:2" x14ac:dyDescent="0.2">
      <c r="A279" s="3" t="s">
        <v>274</v>
      </c>
      <c r="B279" s="4">
        <f>1651</f>
        <v>1651</v>
      </c>
    </row>
    <row r="280" spans="1:2" x14ac:dyDescent="0.2">
      <c r="A280" s="3" t="s">
        <v>275</v>
      </c>
      <c r="B280" s="4">
        <f>1636</f>
        <v>1636</v>
      </c>
    </row>
    <row r="281" spans="1:2" x14ac:dyDescent="0.2">
      <c r="A281" s="3" t="s">
        <v>276</v>
      </c>
      <c r="B281" s="4">
        <f>1630</f>
        <v>1630</v>
      </c>
    </row>
    <row r="282" spans="1:2" x14ac:dyDescent="0.2">
      <c r="A282" s="3" t="s">
        <v>277</v>
      </c>
      <c r="B282" s="4">
        <f>1609</f>
        <v>1609</v>
      </c>
    </row>
    <row r="283" spans="1:2" x14ac:dyDescent="0.2">
      <c r="A283" s="3" t="s">
        <v>278</v>
      </c>
      <c r="B283" s="4">
        <f>1605.68</f>
        <v>1605.68</v>
      </c>
    </row>
    <row r="284" spans="1:2" x14ac:dyDescent="0.2">
      <c r="A284" s="3" t="s">
        <v>279</v>
      </c>
      <c r="B284" s="4">
        <f>1598.11</f>
        <v>1598.11</v>
      </c>
    </row>
    <row r="285" spans="1:2" x14ac:dyDescent="0.2">
      <c r="A285" s="3" t="s">
        <v>280</v>
      </c>
      <c r="B285" s="4">
        <f>804</f>
        <v>804</v>
      </c>
    </row>
    <row r="286" spans="1:2" x14ac:dyDescent="0.2">
      <c r="A286" s="3" t="s">
        <v>281</v>
      </c>
      <c r="B286" s="4">
        <f>793</f>
        <v>793</v>
      </c>
    </row>
    <row r="287" spans="1:2" x14ac:dyDescent="0.2">
      <c r="A287" s="3" t="s">
        <v>282</v>
      </c>
      <c r="B287" s="5">
        <f>(B285)+(B286)</f>
        <v>1597</v>
      </c>
    </row>
    <row r="288" spans="1:2" x14ac:dyDescent="0.2">
      <c r="A288" s="3" t="s">
        <v>283</v>
      </c>
      <c r="B288" s="4">
        <f>1597</f>
        <v>1597</v>
      </c>
    </row>
    <row r="289" spans="1:2" x14ac:dyDescent="0.2">
      <c r="A289" s="3" t="s">
        <v>284</v>
      </c>
      <c r="B289" s="4">
        <f>1591</f>
        <v>1591</v>
      </c>
    </row>
    <row r="290" spans="1:2" x14ac:dyDescent="0.2">
      <c r="A290" s="3" t="s">
        <v>285</v>
      </c>
      <c r="B290" s="4">
        <f>1310</f>
        <v>1310</v>
      </c>
    </row>
    <row r="291" spans="1:2" x14ac:dyDescent="0.2">
      <c r="A291" s="3" t="s">
        <v>286</v>
      </c>
      <c r="B291" s="4">
        <f>269</f>
        <v>269</v>
      </c>
    </row>
    <row r="292" spans="1:2" x14ac:dyDescent="0.2">
      <c r="A292" s="3" t="s">
        <v>287</v>
      </c>
      <c r="B292" s="5">
        <f>(B290)+(B291)</f>
        <v>1579</v>
      </c>
    </row>
    <row r="293" spans="1:2" x14ac:dyDescent="0.2">
      <c r="A293" s="3" t="s">
        <v>288</v>
      </c>
      <c r="B293" s="4">
        <f>1578.5</f>
        <v>1578.5</v>
      </c>
    </row>
    <row r="294" spans="1:2" x14ac:dyDescent="0.2">
      <c r="A294" s="3" t="s">
        <v>289</v>
      </c>
      <c r="B294" s="4">
        <f>1153</f>
        <v>1153</v>
      </c>
    </row>
    <row r="295" spans="1:2" x14ac:dyDescent="0.2">
      <c r="A295" s="3" t="s">
        <v>290</v>
      </c>
      <c r="B295" s="4">
        <f>401</f>
        <v>401</v>
      </c>
    </row>
    <row r="296" spans="1:2" x14ac:dyDescent="0.2">
      <c r="A296" s="3" t="s">
        <v>291</v>
      </c>
      <c r="B296" s="5">
        <f>(B294)+(B295)</f>
        <v>1554</v>
      </c>
    </row>
    <row r="297" spans="1:2" x14ac:dyDescent="0.2">
      <c r="A297" s="3" t="s">
        <v>292</v>
      </c>
      <c r="B297" s="4">
        <f>1554</f>
        <v>1554</v>
      </c>
    </row>
    <row r="298" spans="1:2" x14ac:dyDescent="0.2">
      <c r="A298" s="3" t="s">
        <v>293</v>
      </c>
      <c r="B298" s="4">
        <f>1553</f>
        <v>1553</v>
      </c>
    </row>
    <row r="299" spans="1:2" x14ac:dyDescent="0.2">
      <c r="A299" s="3" t="s">
        <v>294</v>
      </c>
      <c r="B299" s="4">
        <f>1552</f>
        <v>1552</v>
      </c>
    </row>
    <row r="300" spans="1:2" x14ac:dyDescent="0.2">
      <c r="A300" s="3" t="s">
        <v>295</v>
      </c>
      <c r="B300" s="4">
        <f>1548</f>
        <v>1548</v>
      </c>
    </row>
    <row r="301" spans="1:2" x14ac:dyDescent="0.2">
      <c r="A301" s="3" t="s">
        <v>296</v>
      </c>
      <c r="B301" s="4">
        <f>1547</f>
        <v>1547</v>
      </c>
    </row>
    <row r="302" spans="1:2" x14ac:dyDescent="0.2">
      <c r="A302" s="3" t="s">
        <v>297</v>
      </c>
      <c r="B302" s="4">
        <f>1545.47</f>
        <v>1545.47</v>
      </c>
    </row>
    <row r="303" spans="1:2" x14ac:dyDescent="0.2">
      <c r="A303" s="3" t="s">
        <v>298</v>
      </c>
      <c r="B303" s="4">
        <f>1533</f>
        <v>1533</v>
      </c>
    </row>
    <row r="304" spans="1:2" x14ac:dyDescent="0.2">
      <c r="A304" s="3" t="s">
        <v>299</v>
      </c>
      <c r="B304" s="4">
        <f>1530</f>
        <v>1530</v>
      </c>
    </row>
    <row r="305" spans="1:2" x14ac:dyDescent="0.2">
      <c r="A305" s="3" t="s">
        <v>300</v>
      </c>
      <c r="B305" s="4">
        <f>1529</f>
        <v>1529</v>
      </c>
    </row>
    <row r="306" spans="1:2" x14ac:dyDescent="0.2">
      <c r="A306" s="3" t="s">
        <v>301</v>
      </c>
      <c r="B306" s="4">
        <f>1525</f>
        <v>1525</v>
      </c>
    </row>
    <row r="307" spans="1:2" x14ac:dyDescent="0.2">
      <c r="A307" s="3" t="s">
        <v>302</v>
      </c>
      <c r="B307" s="4">
        <f>1522</f>
        <v>1522</v>
      </c>
    </row>
    <row r="308" spans="1:2" x14ac:dyDescent="0.2">
      <c r="A308" s="3" t="s">
        <v>303</v>
      </c>
      <c r="B308" s="4">
        <f>1444.86</f>
        <v>1444.86</v>
      </c>
    </row>
    <row r="309" spans="1:2" x14ac:dyDescent="0.2">
      <c r="A309" s="3" t="s">
        <v>304</v>
      </c>
      <c r="B309" s="4">
        <f>74</f>
        <v>74</v>
      </c>
    </row>
    <row r="310" spans="1:2" x14ac:dyDescent="0.2">
      <c r="A310" s="3" t="s">
        <v>305</v>
      </c>
      <c r="B310" s="5">
        <f>(B308)+(B309)</f>
        <v>1518.86</v>
      </c>
    </row>
    <row r="311" spans="1:2" x14ac:dyDescent="0.2">
      <c r="A311" s="3" t="s">
        <v>306</v>
      </c>
      <c r="B311" s="4">
        <f>1516.66</f>
        <v>1516.66</v>
      </c>
    </row>
    <row r="312" spans="1:2" x14ac:dyDescent="0.2">
      <c r="A312" s="3" t="s">
        <v>307</v>
      </c>
      <c r="B312" s="4">
        <f>1349</f>
        <v>1349</v>
      </c>
    </row>
    <row r="313" spans="1:2" x14ac:dyDescent="0.2">
      <c r="A313" s="3" t="s">
        <v>308</v>
      </c>
      <c r="B313" s="4">
        <f>161</f>
        <v>161</v>
      </c>
    </row>
    <row r="314" spans="1:2" x14ac:dyDescent="0.2">
      <c r="A314" s="3" t="s">
        <v>309</v>
      </c>
      <c r="B314" s="5">
        <f>(B312)+(B313)</f>
        <v>1510</v>
      </c>
    </row>
    <row r="315" spans="1:2" x14ac:dyDescent="0.2">
      <c r="A315" s="3" t="s">
        <v>310</v>
      </c>
      <c r="B315" s="4">
        <f>1500.01</f>
        <v>1500.01</v>
      </c>
    </row>
    <row r="316" spans="1:2" x14ac:dyDescent="0.2">
      <c r="A316" s="3" t="s">
        <v>311</v>
      </c>
      <c r="B316" s="4">
        <f>1493</f>
        <v>1493</v>
      </c>
    </row>
    <row r="317" spans="1:2" x14ac:dyDescent="0.2">
      <c r="A317" s="3" t="s">
        <v>312</v>
      </c>
      <c r="B317" s="4">
        <f>1479</f>
        <v>1479</v>
      </c>
    </row>
    <row r="318" spans="1:2" x14ac:dyDescent="0.2">
      <c r="A318" s="3" t="s">
        <v>313</v>
      </c>
      <c r="B318" s="4">
        <f>1385.25</f>
        <v>1385.25</v>
      </c>
    </row>
    <row r="319" spans="1:2" x14ac:dyDescent="0.2">
      <c r="A319" s="3" t="s">
        <v>314</v>
      </c>
      <c r="B319" s="4">
        <f>54</f>
        <v>54</v>
      </c>
    </row>
    <row r="320" spans="1:2" x14ac:dyDescent="0.2">
      <c r="A320" s="3" t="s">
        <v>315</v>
      </c>
      <c r="B320" s="4">
        <f>25</f>
        <v>25</v>
      </c>
    </row>
    <row r="321" spans="1:2" x14ac:dyDescent="0.2">
      <c r="A321" s="3" t="s">
        <v>316</v>
      </c>
      <c r="B321" s="5">
        <f>((B318)+(B319))+(B320)</f>
        <v>1464.25</v>
      </c>
    </row>
    <row r="322" spans="1:2" x14ac:dyDescent="0.2">
      <c r="A322" s="3" t="s">
        <v>317</v>
      </c>
      <c r="B322" s="4">
        <f>1460</f>
        <v>1460</v>
      </c>
    </row>
    <row r="323" spans="1:2" x14ac:dyDescent="0.2">
      <c r="A323" s="3" t="s">
        <v>318</v>
      </c>
      <c r="B323" s="4">
        <f>1224</f>
        <v>1224</v>
      </c>
    </row>
    <row r="324" spans="1:2" x14ac:dyDescent="0.2">
      <c r="A324" s="3" t="s">
        <v>319</v>
      </c>
      <c r="B324" s="4">
        <f>231</f>
        <v>231</v>
      </c>
    </row>
    <row r="325" spans="1:2" x14ac:dyDescent="0.2">
      <c r="A325" s="3" t="s">
        <v>320</v>
      </c>
      <c r="B325" s="5">
        <f>(B323)+(B324)</f>
        <v>1455</v>
      </c>
    </row>
    <row r="326" spans="1:2" x14ac:dyDescent="0.2">
      <c r="A326" s="3" t="s">
        <v>321</v>
      </c>
      <c r="B326" s="4">
        <f>1451</f>
        <v>1451</v>
      </c>
    </row>
    <row r="327" spans="1:2" x14ac:dyDescent="0.2">
      <c r="A327" s="3" t="s">
        <v>322</v>
      </c>
      <c r="B327" s="4">
        <f>1189</f>
        <v>1189</v>
      </c>
    </row>
    <row r="328" spans="1:2" x14ac:dyDescent="0.2">
      <c r="A328" s="3" t="s">
        <v>323</v>
      </c>
      <c r="B328" s="4">
        <f>261</f>
        <v>261</v>
      </c>
    </row>
    <row r="329" spans="1:2" x14ac:dyDescent="0.2">
      <c r="A329" s="3" t="s">
        <v>324</v>
      </c>
      <c r="B329" s="5">
        <f>(B327)+(B328)</f>
        <v>1450</v>
      </c>
    </row>
    <row r="330" spans="1:2" x14ac:dyDescent="0.2">
      <c r="A330" s="3" t="s">
        <v>325</v>
      </c>
      <c r="B330" s="4">
        <f>1449</f>
        <v>1449</v>
      </c>
    </row>
    <row r="331" spans="1:2" x14ac:dyDescent="0.2">
      <c r="A331" s="3" t="s">
        <v>326</v>
      </c>
      <c r="B331" s="4">
        <f>1442</f>
        <v>1442</v>
      </c>
    </row>
    <row r="332" spans="1:2" x14ac:dyDescent="0.2">
      <c r="A332" s="3" t="s">
        <v>327</v>
      </c>
      <c r="B332" s="4">
        <f>1441.75</f>
        <v>1441.75</v>
      </c>
    </row>
    <row r="333" spans="1:2" x14ac:dyDescent="0.2">
      <c r="A333" s="3" t="s">
        <v>328</v>
      </c>
      <c r="B333" s="4">
        <f>1434.17</f>
        <v>1434.17</v>
      </c>
    </row>
    <row r="334" spans="1:2" x14ac:dyDescent="0.2">
      <c r="A334" s="3" t="s">
        <v>329</v>
      </c>
      <c r="B334" s="4">
        <f>1431</f>
        <v>1431</v>
      </c>
    </row>
    <row r="335" spans="1:2" x14ac:dyDescent="0.2">
      <c r="A335" s="3" t="s">
        <v>330</v>
      </c>
      <c r="B335" s="4">
        <f>1426</f>
        <v>1426</v>
      </c>
    </row>
    <row r="336" spans="1:2" x14ac:dyDescent="0.2">
      <c r="A336" s="3" t="s">
        <v>331</v>
      </c>
      <c r="B336" s="4">
        <f>1406</f>
        <v>1406</v>
      </c>
    </row>
    <row r="337" spans="1:2" x14ac:dyDescent="0.2">
      <c r="A337" s="3" t="s">
        <v>332</v>
      </c>
      <c r="B337" s="4">
        <f>1379.4</f>
        <v>1379.4</v>
      </c>
    </row>
    <row r="338" spans="1:2" x14ac:dyDescent="0.2">
      <c r="A338" s="3" t="s">
        <v>333</v>
      </c>
      <c r="B338" s="4">
        <f>1367.4</f>
        <v>1367.4</v>
      </c>
    </row>
    <row r="339" spans="1:2" x14ac:dyDescent="0.2">
      <c r="A339" s="3" t="s">
        <v>334</v>
      </c>
      <c r="B339" s="4">
        <f>1365.99</f>
        <v>1365.99</v>
      </c>
    </row>
    <row r="340" spans="1:2" x14ac:dyDescent="0.2">
      <c r="A340" s="3" t="s">
        <v>335</v>
      </c>
      <c r="B340" s="4">
        <f>1364.03</f>
        <v>1364.03</v>
      </c>
    </row>
    <row r="341" spans="1:2" x14ac:dyDescent="0.2">
      <c r="A341" s="3" t="s">
        <v>336</v>
      </c>
      <c r="B341" s="4">
        <f>1359</f>
        <v>1359</v>
      </c>
    </row>
    <row r="342" spans="1:2" x14ac:dyDescent="0.2">
      <c r="A342" s="3" t="s">
        <v>337</v>
      </c>
      <c r="B342" s="4">
        <f>1306.55</f>
        <v>1306.55</v>
      </c>
    </row>
    <row r="343" spans="1:2" x14ac:dyDescent="0.2">
      <c r="A343" s="3" t="s">
        <v>338</v>
      </c>
      <c r="B343" s="4">
        <f>51</f>
        <v>51</v>
      </c>
    </row>
    <row r="344" spans="1:2" x14ac:dyDescent="0.2">
      <c r="A344" s="3" t="s">
        <v>339</v>
      </c>
      <c r="B344" s="5">
        <f>(B342)+(B343)</f>
        <v>1357.55</v>
      </c>
    </row>
    <row r="345" spans="1:2" x14ac:dyDescent="0.2">
      <c r="A345" s="3" t="s">
        <v>340</v>
      </c>
      <c r="B345" s="4">
        <f>1355</f>
        <v>1355</v>
      </c>
    </row>
    <row r="346" spans="1:2" x14ac:dyDescent="0.2">
      <c r="A346" s="3" t="s">
        <v>341</v>
      </c>
      <c r="B346" s="4">
        <f>1353</f>
        <v>1353</v>
      </c>
    </row>
    <row r="347" spans="1:2" x14ac:dyDescent="0.2">
      <c r="A347" s="3" t="s">
        <v>342</v>
      </c>
      <c r="B347" s="4">
        <f>1338.18</f>
        <v>1338.18</v>
      </c>
    </row>
    <row r="348" spans="1:2" x14ac:dyDescent="0.2">
      <c r="A348" s="3" t="s">
        <v>343</v>
      </c>
      <c r="B348" s="4">
        <f>1336.96</f>
        <v>1336.96</v>
      </c>
    </row>
    <row r="349" spans="1:2" x14ac:dyDescent="0.2">
      <c r="A349" s="3" t="s">
        <v>344</v>
      </c>
      <c r="B349" s="4">
        <f>1328.03</f>
        <v>1328.03</v>
      </c>
    </row>
    <row r="350" spans="1:2" x14ac:dyDescent="0.2">
      <c r="A350" s="3" t="s">
        <v>345</v>
      </c>
      <c r="B350" s="4">
        <f>1313.11</f>
        <v>1313.11</v>
      </c>
    </row>
    <row r="351" spans="1:2" x14ac:dyDescent="0.2">
      <c r="A351" s="3" t="s">
        <v>346</v>
      </c>
      <c r="B351" s="4">
        <f>1312.28</f>
        <v>1312.28</v>
      </c>
    </row>
    <row r="352" spans="1:2" x14ac:dyDescent="0.2">
      <c r="A352" s="3" t="s">
        <v>347</v>
      </c>
      <c r="B352" s="4">
        <f>1312</f>
        <v>1312</v>
      </c>
    </row>
    <row r="353" spans="1:2" x14ac:dyDescent="0.2">
      <c r="A353" s="3" t="s">
        <v>348</v>
      </c>
      <c r="B353" s="4">
        <f>1311.96</f>
        <v>1311.96</v>
      </c>
    </row>
    <row r="354" spans="1:2" x14ac:dyDescent="0.2">
      <c r="A354" s="3" t="s">
        <v>349</v>
      </c>
      <c r="B354" s="4">
        <f>1307</f>
        <v>1307</v>
      </c>
    </row>
    <row r="355" spans="1:2" x14ac:dyDescent="0.2">
      <c r="A355" s="3" t="s">
        <v>350</v>
      </c>
      <c r="B355" s="4">
        <f>1307</f>
        <v>1307</v>
      </c>
    </row>
    <row r="356" spans="1:2" x14ac:dyDescent="0.2">
      <c r="A356" s="3" t="s">
        <v>351</v>
      </c>
      <c r="B356" s="4">
        <f>1235.55</f>
        <v>1235.55</v>
      </c>
    </row>
    <row r="357" spans="1:2" x14ac:dyDescent="0.2">
      <c r="A357" s="3" t="s">
        <v>352</v>
      </c>
      <c r="B357" s="4">
        <f>71</f>
        <v>71</v>
      </c>
    </row>
    <row r="358" spans="1:2" x14ac:dyDescent="0.2">
      <c r="A358" s="3" t="s">
        <v>353</v>
      </c>
      <c r="B358" s="5">
        <f>(B356)+(B357)</f>
        <v>1306.55</v>
      </c>
    </row>
    <row r="359" spans="1:2" x14ac:dyDescent="0.2">
      <c r="A359" s="3" t="s">
        <v>354</v>
      </c>
      <c r="B359" s="4">
        <f>503</f>
        <v>503</v>
      </c>
    </row>
    <row r="360" spans="1:2" x14ac:dyDescent="0.2">
      <c r="A360" s="3" t="s">
        <v>355</v>
      </c>
      <c r="B360" s="4">
        <f>803</f>
        <v>803</v>
      </c>
    </row>
    <row r="361" spans="1:2" x14ac:dyDescent="0.2">
      <c r="A361" s="3" t="s">
        <v>356</v>
      </c>
      <c r="B361" s="5">
        <f>(B359)+(B360)</f>
        <v>1306</v>
      </c>
    </row>
    <row r="362" spans="1:2" x14ac:dyDescent="0.2">
      <c r="A362" s="3" t="s">
        <v>357</v>
      </c>
      <c r="B362" s="4">
        <f>1305.6</f>
        <v>1305.5999999999999</v>
      </c>
    </row>
    <row r="363" spans="1:2" x14ac:dyDescent="0.2">
      <c r="A363" s="3" t="s">
        <v>358</v>
      </c>
      <c r="B363" s="4">
        <f>1300</f>
        <v>1300</v>
      </c>
    </row>
    <row r="364" spans="1:2" x14ac:dyDescent="0.2">
      <c r="A364" s="3" t="s">
        <v>359</v>
      </c>
      <c r="B364" s="4">
        <f>1298.22</f>
        <v>1298.22</v>
      </c>
    </row>
    <row r="365" spans="1:2" x14ac:dyDescent="0.2">
      <c r="A365" s="3" t="s">
        <v>360</v>
      </c>
      <c r="B365" s="4">
        <f>1279</f>
        <v>1279</v>
      </c>
    </row>
    <row r="366" spans="1:2" x14ac:dyDescent="0.2">
      <c r="A366" s="3" t="s">
        <v>361</v>
      </c>
      <c r="B366" s="4">
        <f>1035.22</f>
        <v>1035.22</v>
      </c>
    </row>
    <row r="367" spans="1:2" x14ac:dyDescent="0.2">
      <c r="A367" s="3" t="s">
        <v>362</v>
      </c>
      <c r="B367" s="4">
        <f>243</f>
        <v>243</v>
      </c>
    </row>
    <row r="368" spans="1:2" x14ac:dyDescent="0.2">
      <c r="A368" s="3" t="s">
        <v>363</v>
      </c>
      <c r="B368" s="5">
        <f>(B366)+(B367)</f>
        <v>1278.22</v>
      </c>
    </row>
    <row r="369" spans="1:2" x14ac:dyDescent="0.2">
      <c r="A369" s="3" t="s">
        <v>364</v>
      </c>
      <c r="B369" s="4">
        <f>1278.11</f>
        <v>1278.1099999999999</v>
      </c>
    </row>
    <row r="370" spans="1:2" x14ac:dyDescent="0.2">
      <c r="A370" s="3" t="s">
        <v>365</v>
      </c>
      <c r="B370" s="4">
        <f>777.18</f>
        <v>777.18</v>
      </c>
    </row>
    <row r="371" spans="1:2" x14ac:dyDescent="0.2">
      <c r="A371" s="3" t="s">
        <v>366</v>
      </c>
      <c r="B371" s="4">
        <f>492</f>
        <v>492</v>
      </c>
    </row>
    <row r="372" spans="1:2" x14ac:dyDescent="0.2">
      <c r="A372" s="3" t="s">
        <v>367</v>
      </c>
      <c r="B372" s="5">
        <f>(B370)+(B371)</f>
        <v>1269.1799999999998</v>
      </c>
    </row>
    <row r="373" spans="1:2" x14ac:dyDescent="0.2">
      <c r="A373" s="3" t="s">
        <v>368</v>
      </c>
      <c r="B373" s="4">
        <f>1264</f>
        <v>1264</v>
      </c>
    </row>
    <row r="374" spans="1:2" x14ac:dyDescent="0.2">
      <c r="A374" s="3" t="s">
        <v>369</v>
      </c>
      <c r="B374" s="4">
        <f>1260</f>
        <v>1260</v>
      </c>
    </row>
    <row r="375" spans="1:2" x14ac:dyDescent="0.2">
      <c r="A375" s="3" t="s">
        <v>370</v>
      </c>
      <c r="B375" s="4">
        <f>1257</f>
        <v>1257</v>
      </c>
    </row>
    <row r="376" spans="1:2" x14ac:dyDescent="0.2">
      <c r="A376" s="3" t="s">
        <v>371</v>
      </c>
      <c r="B376" s="4">
        <f>1255</f>
        <v>1255</v>
      </c>
    </row>
    <row r="377" spans="1:2" x14ac:dyDescent="0.2">
      <c r="A377" s="3" t="s">
        <v>372</v>
      </c>
      <c r="B377" s="4">
        <f>1255</f>
        <v>1255</v>
      </c>
    </row>
    <row r="378" spans="1:2" x14ac:dyDescent="0.2">
      <c r="A378" s="3" t="s">
        <v>373</v>
      </c>
      <c r="B378" s="4">
        <f>1252</f>
        <v>1252</v>
      </c>
    </row>
    <row r="379" spans="1:2" x14ac:dyDescent="0.2">
      <c r="A379" s="3" t="s">
        <v>374</v>
      </c>
      <c r="B379" s="4">
        <f>1252</f>
        <v>1252</v>
      </c>
    </row>
    <row r="380" spans="1:2" x14ac:dyDescent="0.2">
      <c r="A380" s="3" t="s">
        <v>375</v>
      </c>
      <c r="B380" s="4">
        <f>1250</f>
        <v>1250</v>
      </c>
    </row>
    <row r="381" spans="1:2" x14ac:dyDescent="0.2">
      <c r="A381" s="3" t="s">
        <v>376</v>
      </c>
      <c r="B381" s="4">
        <f>920</f>
        <v>920</v>
      </c>
    </row>
    <row r="382" spans="1:2" x14ac:dyDescent="0.2">
      <c r="A382" s="3" t="s">
        <v>377</v>
      </c>
      <c r="B382" s="4">
        <f>326</f>
        <v>326</v>
      </c>
    </row>
    <row r="383" spans="1:2" x14ac:dyDescent="0.2">
      <c r="A383" s="3" t="s">
        <v>378</v>
      </c>
      <c r="B383" s="5">
        <f>(B381)+(B382)</f>
        <v>1246</v>
      </c>
    </row>
    <row r="384" spans="1:2" x14ac:dyDescent="0.2">
      <c r="A384" s="3" t="s">
        <v>379</v>
      </c>
      <c r="B384" s="4">
        <f>1088</f>
        <v>1088</v>
      </c>
    </row>
    <row r="385" spans="1:2" x14ac:dyDescent="0.2">
      <c r="A385" s="3" t="s">
        <v>380</v>
      </c>
      <c r="B385" s="4">
        <f>147</f>
        <v>147</v>
      </c>
    </row>
    <row r="386" spans="1:2" x14ac:dyDescent="0.2">
      <c r="A386" s="3" t="s">
        <v>381</v>
      </c>
      <c r="B386" s="5">
        <f>(B384)+(B385)</f>
        <v>1235</v>
      </c>
    </row>
    <row r="387" spans="1:2" x14ac:dyDescent="0.2">
      <c r="A387" s="3" t="s">
        <v>382</v>
      </c>
      <c r="B387" s="4">
        <f>598.93</f>
        <v>598.92999999999995</v>
      </c>
    </row>
    <row r="388" spans="1:2" x14ac:dyDescent="0.2">
      <c r="A388" s="3" t="s">
        <v>383</v>
      </c>
      <c r="B388" s="4">
        <f>631.98</f>
        <v>631.98</v>
      </c>
    </row>
    <row r="389" spans="1:2" x14ac:dyDescent="0.2">
      <c r="A389" s="3" t="s">
        <v>384</v>
      </c>
      <c r="B389" s="5">
        <f>(B387)+(B388)</f>
        <v>1230.9099999999999</v>
      </c>
    </row>
    <row r="390" spans="1:2" x14ac:dyDescent="0.2">
      <c r="A390" s="3" t="s">
        <v>385</v>
      </c>
      <c r="B390" s="4">
        <f>1228</f>
        <v>1228</v>
      </c>
    </row>
    <row r="391" spans="1:2" x14ac:dyDescent="0.2">
      <c r="A391" s="3" t="s">
        <v>386</v>
      </c>
      <c r="B391" s="4">
        <f>1219</f>
        <v>1219</v>
      </c>
    </row>
    <row r="392" spans="1:2" x14ac:dyDescent="0.2">
      <c r="A392" s="3" t="s">
        <v>387</v>
      </c>
      <c r="B392" s="4">
        <f>1215</f>
        <v>1215</v>
      </c>
    </row>
    <row r="393" spans="1:2" x14ac:dyDescent="0.2">
      <c r="A393" s="3" t="s">
        <v>388</v>
      </c>
      <c r="B393" s="4">
        <f>1210</f>
        <v>1210</v>
      </c>
    </row>
    <row r="394" spans="1:2" x14ac:dyDescent="0.2">
      <c r="A394" s="3" t="s">
        <v>389</v>
      </c>
      <c r="B394" s="4">
        <f>1210</f>
        <v>1210</v>
      </c>
    </row>
    <row r="395" spans="1:2" x14ac:dyDescent="0.2">
      <c r="A395" s="3" t="s">
        <v>390</v>
      </c>
      <c r="B395" s="4">
        <f>1207</f>
        <v>1207</v>
      </c>
    </row>
    <row r="396" spans="1:2" x14ac:dyDescent="0.2">
      <c r="A396" s="3" t="s">
        <v>391</v>
      </c>
      <c r="B396" s="4">
        <f>1206</f>
        <v>1206</v>
      </c>
    </row>
    <row r="397" spans="1:2" x14ac:dyDescent="0.2">
      <c r="A397" s="3" t="s">
        <v>392</v>
      </c>
      <c r="B397" s="4">
        <f>1205.75</f>
        <v>1205.75</v>
      </c>
    </row>
    <row r="398" spans="1:2" x14ac:dyDescent="0.2">
      <c r="A398" s="3" t="s">
        <v>393</v>
      </c>
      <c r="B398" s="4">
        <f>1204</f>
        <v>1204</v>
      </c>
    </row>
    <row r="399" spans="1:2" x14ac:dyDescent="0.2">
      <c r="A399" s="3" t="s">
        <v>394</v>
      </c>
      <c r="B399" s="4">
        <f>1201</f>
        <v>1201</v>
      </c>
    </row>
    <row r="400" spans="1:2" x14ac:dyDescent="0.2">
      <c r="A400" s="3" t="s">
        <v>395</v>
      </c>
      <c r="B400" s="4">
        <f>1201</f>
        <v>1201</v>
      </c>
    </row>
    <row r="401" spans="1:2" x14ac:dyDescent="0.2">
      <c r="A401" s="3" t="s">
        <v>396</v>
      </c>
      <c r="B401" s="4">
        <f>1200</f>
        <v>1200</v>
      </c>
    </row>
    <row r="402" spans="1:2" x14ac:dyDescent="0.2">
      <c r="A402" s="3" t="s">
        <v>397</v>
      </c>
      <c r="B402" s="4">
        <f>1197</f>
        <v>1197</v>
      </c>
    </row>
    <row r="403" spans="1:2" x14ac:dyDescent="0.2">
      <c r="A403" s="3" t="s">
        <v>398</v>
      </c>
      <c r="B403" s="4">
        <f>1191</f>
        <v>1191</v>
      </c>
    </row>
    <row r="404" spans="1:2" x14ac:dyDescent="0.2">
      <c r="A404" s="3" t="s">
        <v>399</v>
      </c>
      <c r="B404" s="4">
        <f>1189.07</f>
        <v>1189.07</v>
      </c>
    </row>
    <row r="405" spans="1:2" x14ac:dyDescent="0.2">
      <c r="A405" s="3" t="s">
        <v>400</v>
      </c>
      <c r="B405" s="4">
        <f>1181</f>
        <v>1181</v>
      </c>
    </row>
    <row r="406" spans="1:2" x14ac:dyDescent="0.2">
      <c r="A406" s="3" t="s">
        <v>401</v>
      </c>
      <c r="B406" s="4">
        <f>1180</f>
        <v>1180</v>
      </c>
    </row>
    <row r="407" spans="1:2" x14ac:dyDescent="0.2">
      <c r="A407" s="3" t="s">
        <v>402</v>
      </c>
      <c r="B407" s="4">
        <f>1176.55</f>
        <v>1176.55</v>
      </c>
    </row>
    <row r="408" spans="1:2" x14ac:dyDescent="0.2">
      <c r="A408" s="3" t="s">
        <v>403</v>
      </c>
      <c r="B408" s="4">
        <f>1175</f>
        <v>1175</v>
      </c>
    </row>
    <row r="409" spans="1:2" x14ac:dyDescent="0.2">
      <c r="A409" s="3" t="s">
        <v>404</v>
      </c>
      <c r="B409" s="4">
        <f>1158</f>
        <v>1158</v>
      </c>
    </row>
    <row r="410" spans="1:2" x14ac:dyDescent="0.2">
      <c r="A410" s="3" t="s">
        <v>405</v>
      </c>
      <c r="B410" s="4">
        <f>1145</f>
        <v>1145</v>
      </c>
    </row>
    <row r="411" spans="1:2" x14ac:dyDescent="0.2">
      <c r="A411" s="3" t="s">
        <v>406</v>
      </c>
      <c r="B411" s="4">
        <f>1138</f>
        <v>1138</v>
      </c>
    </row>
    <row r="412" spans="1:2" x14ac:dyDescent="0.2">
      <c r="A412" s="3" t="s">
        <v>407</v>
      </c>
      <c r="B412" s="4">
        <f>1135</f>
        <v>1135</v>
      </c>
    </row>
    <row r="413" spans="1:2" x14ac:dyDescent="0.2">
      <c r="A413" s="3" t="s">
        <v>408</v>
      </c>
      <c r="B413" s="4">
        <f>1134.68</f>
        <v>1134.68</v>
      </c>
    </row>
    <row r="414" spans="1:2" x14ac:dyDescent="0.2">
      <c r="A414" s="3" t="s">
        <v>409</v>
      </c>
      <c r="B414" s="4">
        <f>1134</f>
        <v>1134</v>
      </c>
    </row>
    <row r="415" spans="1:2" x14ac:dyDescent="0.2">
      <c r="A415" s="3" t="s">
        <v>410</v>
      </c>
      <c r="B415" s="4">
        <f>1127</f>
        <v>1127</v>
      </c>
    </row>
    <row r="416" spans="1:2" x14ac:dyDescent="0.2">
      <c r="A416" s="3" t="s">
        <v>411</v>
      </c>
      <c r="B416" s="4">
        <f>1119.36</f>
        <v>1119.3599999999999</v>
      </c>
    </row>
    <row r="417" spans="1:2" x14ac:dyDescent="0.2">
      <c r="A417" s="3" t="s">
        <v>412</v>
      </c>
      <c r="B417" s="4">
        <f>1118</f>
        <v>1118</v>
      </c>
    </row>
    <row r="418" spans="1:2" x14ac:dyDescent="0.2">
      <c r="A418" s="3" t="s">
        <v>413</v>
      </c>
      <c r="B418" s="4">
        <f>1116</f>
        <v>1116</v>
      </c>
    </row>
    <row r="419" spans="1:2" x14ac:dyDescent="0.2">
      <c r="A419" s="3" t="s">
        <v>414</v>
      </c>
      <c r="B419" s="4">
        <f>1116</f>
        <v>1116</v>
      </c>
    </row>
    <row r="420" spans="1:2" x14ac:dyDescent="0.2">
      <c r="A420" s="3" t="s">
        <v>415</v>
      </c>
      <c r="B420" s="4">
        <f>1114</f>
        <v>1114</v>
      </c>
    </row>
    <row r="421" spans="1:2" x14ac:dyDescent="0.2">
      <c r="A421" s="3" t="s">
        <v>416</v>
      </c>
      <c r="B421" s="4">
        <f>1113.21</f>
        <v>1113.21</v>
      </c>
    </row>
    <row r="422" spans="1:2" x14ac:dyDescent="0.2">
      <c r="A422" s="3" t="s">
        <v>417</v>
      </c>
      <c r="B422" s="4">
        <f>1056.66</f>
        <v>1056.6600000000001</v>
      </c>
    </row>
    <row r="423" spans="1:2" x14ac:dyDescent="0.2">
      <c r="A423" s="3" t="s">
        <v>418</v>
      </c>
      <c r="B423" s="4">
        <f>56</f>
        <v>56</v>
      </c>
    </row>
    <row r="424" spans="1:2" x14ac:dyDescent="0.2">
      <c r="A424" s="3" t="s">
        <v>419</v>
      </c>
      <c r="B424" s="5">
        <f>(B422)+(B423)</f>
        <v>1112.6600000000001</v>
      </c>
    </row>
    <row r="425" spans="1:2" x14ac:dyDescent="0.2">
      <c r="A425" s="3" t="s">
        <v>420</v>
      </c>
      <c r="B425" s="4">
        <f>1106</f>
        <v>1106</v>
      </c>
    </row>
    <row r="426" spans="1:2" x14ac:dyDescent="0.2">
      <c r="A426" s="3" t="s">
        <v>421</v>
      </c>
      <c r="B426" s="4">
        <f>1103</f>
        <v>1103</v>
      </c>
    </row>
    <row r="427" spans="1:2" x14ac:dyDescent="0.2">
      <c r="A427" s="3" t="s">
        <v>422</v>
      </c>
      <c r="B427" s="4">
        <f>891</f>
        <v>891</v>
      </c>
    </row>
    <row r="428" spans="1:2" x14ac:dyDescent="0.2">
      <c r="A428" s="3" t="s">
        <v>423</v>
      </c>
      <c r="B428" s="4">
        <f>211</f>
        <v>211</v>
      </c>
    </row>
    <row r="429" spans="1:2" x14ac:dyDescent="0.2">
      <c r="A429" s="3" t="s">
        <v>424</v>
      </c>
      <c r="B429" s="5">
        <f>(B427)+(B428)</f>
        <v>1102</v>
      </c>
    </row>
    <row r="430" spans="1:2" x14ac:dyDescent="0.2">
      <c r="A430" s="3" t="s">
        <v>425</v>
      </c>
      <c r="B430" s="4">
        <f>1096</f>
        <v>1096</v>
      </c>
    </row>
    <row r="431" spans="1:2" x14ac:dyDescent="0.2">
      <c r="A431" s="3" t="s">
        <v>426</v>
      </c>
      <c r="B431" s="4">
        <f>1095</f>
        <v>1095</v>
      </c>
    </row>
    <row r="432" spans="1:2" x14ac:dyDescent="0.2">
      <c r="A432" s="3" t="s">
        <v>427</v>
      </c>
      <c r="B432" s="4">
        <f>1086.36</f>
        <v>1086.3599999999999</v>
      </c>
    </row>
    <row r="433" spans="1:2" x14ac:dyDescent="0.2">
      <c r="A433" s="3" t="s">
        <v>428</v>
      </c>
      <c r="B433" s="4">
        <f>602</f>
        <v>602</v>
      </c>
    </row>
    <row r="434" spans="1:2" x14ac:dyDescent="0.2">
      <c r="A434" s="3" t="s">
        <v>429</v>
      </c>
      <c r="B434" s="4">
        <f>480</f>
        <v>480</v>
      </c>
    </row>
    <row r="435" spans="1:2" x14ac:dyDescent="0.2">
      <c r="A435" s="3" t="s">
        <v>430</v>
      </c>
      <c r="B435" s="5">
        <f>(B433)+(B434)</f>
        <v>1082</v>
      </c>
    </row>
    <row r="436" spans="1:2" x14ac:dyDescent="0.2">
      <c r="A436" s="3" t="s">
        <v>431</v>
      </c>
      <c r="B436" s="4">
        <f>1074</f>
        <v>1074</v>
      </c>
    </row>
    <row r="437" spans="1:2" x14ac:dyDescent="0.2">
      <c r="A437" s="3" t="s">
        <v>432</v>
      </c>
      <c r="B437" s="4">
        <f>1074</f>
        <v>1074</v>
      </c>
    </row>
    <row r="438" spans="1:2" x14ac:dyDescent="0.2">
      <c r="A438" s="3" t="s">
        <v>433</v>
      </c>
      <c r="B438" s="4">
        <f>1073.3</f>
        <v>1073.3</v>
      </c>
    </row>
    <row r="439" spans="1:2" x14ac:dyDescent="0.2">
      <c r="A439" s="3" t="s">
        <v>434</v>
      </c>
      <c r="B439" s="4">
        <f>1073</f>
        <v>1073</v>
      </c>
    </row>
    <row r="440" spans="1:2" x14ac:dyDescent="0.2">
      <c r="A440" s="3" t="s">
        <v>435</v>
      </c>
      <c r="B440" s="4">
        <f>1057</f>
        <v>1057</v>
      </c>
    </row>
    <row r="441" spans="1:2" x14ac:dyDescent="0.2">
      <c r="A441" s="3" t="s">
        <v>436</v>
      </c>
      <c r="B441" s="4">
        <f>1057</f>
        <v>1057</v>
      </c>
    </row>
    <row r="442" spans="1:2" x14ac:dyDescent="0.2">
      <c r="A442" s="3" t="s">
        <v>437</v>
      </c>
      <c r="B442" s="4">
        <f>1055</f>
        <v>1055</v>
      </c>
    </row>
    <row r="443" spans="1:2" x14ac:dyDescent="0.2">
      <c r="A443" s="3" t="s">
        <v>438</v>
      </c>
      <c r="B443" s="4">
        <f>1053</f>
        <v>1053</v>
      </c>
    </row>
    <row r="444" spans="1:2" x14ac:dyDescent="0.2">
      <c r="A444" s="3" t="s">
        <v>439</v>
      </c>
      <c r="B444" s="4">
        <f>1053</f>
        <v>1053</v>
      </c>
    </row>
    <row r="445" spans="1:2" x14ac:dyDescent="0.2">
      <c r="A445" s="3" t="s">
        <v>440</v>
      </c>
      <c r="B445" s="4">
        <f>1052</f>
        <v>1052</v>
      </c>
    </row>
    <row r="446" spans="1:2" x14ac:dyDescent="0.2">
      <c r="A446" s="3" t="s">
        <v>441</v>
      </c>
      <c r="B446" s="4">
        <f>1051</f>
        <v>1051</v>
      </c>
    </row>
    <row r="447" spans="1:2" x14ac:dyDescent="0.2">
      <c r="A447" s="3" t="s">
        <v>442</v>
      </c>
      <c r="B447" s="4">
        <f>1051</f>
        <v>1051</v>
      </c>
    </row>
    <row r="448" spans="1:2" x14ac:dyDescent="0.2">
      <c r="A448" s="3" t="s">
        <v>443</v>
      </c>
      <c r="B448" s="4">
        <f>1050</f>
        <v>1050</v>
      </c>
    </row>
    <row r="449" spans="1:2" x14ac:dyDescent="0.2">
      <c r="A449" s="3" t="s">
        <v>444</v>
      </c>
      <c r="B449" s="4">
        <f>1048</f>
        <v>1048</v>
      </c>
    </row>
    <row r="450" spans="1:2" x14ac:dyDescent="0.2">
      <c r="A450" s="3" t="s">
        <v>445</v>
      </c>
      <c r="B450" s="4">
        <f>831</f>
        <v>831</v>
      </c>
    </row>
    <row r="451" spans="1:2" x14ac:dyDescent="0.2">
      <c r="A451" s="3" t="s">
        <v>446</v>
      </c>
      <c r="B451" s="4">
        <f>152</f>
        <v>152</v>
      </c>
    </row>
    <row r="452" spans="1:2" x14ac:dyDescent="0.2">
      <c r="A452" s="3" t="s">
        <v>447</v>
      </c>
      <c r="B452" s="4">
        <f>51</f>
        <v>51</v>
      </c>
    </row>
    <row r="453" spans="1:2" x14ac:dyDescent="0.2">
      <c r="A453" s="3" t="s">
        <v>448</v>
      </c>
      <c r="B453" s="5">
        <f>((B450)+(B452))+(B451)</f>
        <v>1034</v>
      </c>
    </row>
    <row r="454" spans="1:2" x14ac:dyDescent="0.2">
      <c r="A454" s="3" t="s">
        <v>449</v>
      </c>
      <c r="B454" s="4">
        <f>1031.4</f>
        <v>1031.4000000000001</v>
      </c>
    </row>
    <row r="455" spans="1:2" x14ac:dyDescent="0.2">
      <c r="A455" s="3" t="s">
        <v>450</v>
      </c>
      <c r="B455" s="4">
        <f>1030</f>
        <v>1030</v>
      </c>
    </row>
    <row r="456" spans="1:2" x14ac:dyDescent="0.2">
      <c r="A456" s="3" t="s">
        <v>451</v>
      </c>
      <c r="B456" s="4">
        <f>1029.3</f>
        <v>1029.3</v>
      </c>
    </row>
    <row r="457" spans="1:2" x14ac:dyDescent="0.2">
      <c r="A457" s="3" t="s">
        <v>452</v>
      </c>
      <c r="B457" s="4">
        <f>1028</f>
        <v>1028</v>
      </c>
    </row>
    <row r="458" spans="1:2" x14ac:dyDescent="0.2">
      <c r="A458" s="3" t="s">
        <v>453</v>
      </c>
      <c r="B458" s="4">
        <f>1027</f>
        <v>1027</v>
      </c>
    </row>
    <row r="459" spans="1:2" x14ac:dyDescent="0.2">
      <c r="A459" s="3" t="s">
        <v>454</v>
      </c>
      <c r="B459" s="4">
        <f>1025</f>
        <v>1025</v>
      </c>
    </row>
    <row r="460" spans="1:2" x14ac:dyDescent="0.2">
      <c r="A460" s="3" t="s">
        <v>455</v>
      </c>
      <c r="B460" s="4">
        <f>1019</f>
        <v>1019</v>
      </c>
    </row>
    <row r="461" spans="1:2" x14ac:dyDescent="0.2">
      <c r="A461" s="3" t="s">
        <v>456</v>
      </c>
      <c r="B461" s="4">
        <f>1015</f>
        <v>1015</v>
      </c>
    </row>
    <row r="462" spans="1:2" x14ac:dyDescent="0.2">
      <c r="A462" s="3" t="s">
        <v>457</v>
      </c>
      <c r="B462" s="4">
        <f>1014</f>
        <v>1014</v>
      </c>
    </row>
    <row r="463" spans="1:2" x14ac:dyDescent="0.2">
      <c r="A463" s="3" t="s">
        <v>458</v>
      </c>
      <c r="B463" s="4">
        <f>1013.68</f>
        <v>1013.68</v>
      </c>
    </row>
    <row r="464" spans="1:2" x14ac:dyDescent="0.2">
      <c r="A464" s="3" t="s">
        <v>459</v>
      </c>
      <c r="B464" s="4">
        <f>1008</f>
        <v>1008</v>
      </c>
    </row>
    <row r="465" spans="1:2" x14ac:dyDescent="0.2">
      <c r="A465" s="3" t="s">
        <v>460</v>
      </c>
      <c r="B465" s="4">
        <f>1006</f>
        <v>1006</v>
      </c>
    </row>
    <row r="466" spans="1:2" x14ac:dyDescent="0.2">
      <c r="A466" s="3" t="s">
        <v>461</v>
      </c>
      <c r="B466" s="4">
        <f>1005</f>
        <v>1005</v>
      </c>
    </row>
    <row r="467" spans="1:2" x14ac:dyDescent="0.2">
      <c r="A467" s="3" t="s">
        <v>462</v>
      </c>
      <c r="B467" s="4">
        <f>1003</f>
        <v>1003</v>
      </c>
    </row>
    <row r="468" spans="1:2" x14ac:dyDescent="0.2">
      <c r="A468" s="3" t="s">
        <v>463</v>
      </c>
      <c r="B468" s="4">
        <f>1003</f>
        <v>1003</v>
      </c>
    </row>
    <row r="469" spans="1:2" x14ac:dyDescent="0.2">
      <c r="A469" s="3" t="s">
        <v>464</v>
      </c>
      <c r="B469" s="4">
        <f>1003</f>
        <v>1003</v>
      </c>
    </row>
    <row r="470" spans="1:2" x14ac:dyDescent="0.2">
      <c r="A470" s="3" t="s">
        <v>465</v>
      </c>
      <c r="B470" s="4">
        <f>1001</f>
        <v>1001</v>
      </c>
    </row>
    <row r="471" spans="1:2" x14ac:dyDescent="0.2">
      <c r="A471" s="3" t="s">
        <v>466</v>
      </c>
      <c r="B471" s="4">
        <f>1001</f>
        <v>1001</v>
      </c>
    </row>
    <row r="472" spans="1:2" x14ac:dyDescent="0.2">
      <c r="A472" s="3" t="s">
        <v>467</v>
      </c>
      <c r="B472" s="4">
        <f>1001</f>
        <v>1001</v>
      </c>
    </row>
    <row r="473" spans="1:2" x14ac:dyDescent="0.2">
      <c r="A473" s="3" t="s">
        <v>468</v>
      </c>
      <c r="B473" s="4">
        <f>1001</f>
        <v>1001</v>
      </c>
    </row>
    <row r="474" spans="1:2" x14ac:dyDescent="0.2">
      <c r="A474" s="3" t="s">
        <v>469</v>
      </c>
      <c r="B474" s="4">
        <f>1001</f>
        <v>1001</v>
      </c>
    </row>
    <row r="475" spans="1:2" x14ac:dyDescent="0.2">
      <c r="A475" s="3" t="s">
        <v>470</v>
      </c>
      <c r="B475" s="4">
        <f>1001</f>
        <v>1001</v>
      </c>
    </row>
    <row r="476" spans="1:2" x14ac:dyDescent="0.2">
      <c r="A476" s="3" t="s">
        <v>471</v>
      </c>
      <c r="B476" s="4">
        <f>1000</f>
        <v>1000</v>
      </c>
    </row>
    <row r="477" spans="1:2" x14ac:dyDescent="0.2">
      <c r="A477" s="3" t="s">
        <v>472</v>
      </c>
      <c r="B477" s="4">
        <f>1000</f>
        <v>1000</v>
      </c>
    </row>
    <row r="478" spans="1:2" x14ac:dyDescent="0.2">
      <c r="A478" s="3" t="s">
        <v>473</v>
      </c>
      <c r="B478" s="4">
        <f>500</f>
        <v>500</v>
      </c>
    </row>
    <row r="479" spans="1:2" x14ac:dyDescent="0.2">
      <c r="A479" s="3" t="s">
        <v>474</v>
      </c>
      <c r="B479" s="4">
        <f>500</f>
        <v>500</v>
      </c>
    </row>
    <row r="480" spans="1:2" x14ac:dyDescent="0.2">
      <c r="A480" s="3" t="s">
        <v>475</v>
      </c>
      <c r="B480" s="5">
        <f>(B478)+(B479)</f>
        <v>1000</v>
      </c>
    </row>
    <row r="481" spans="1:2" x14ac:dyDescent="0.2">
      <c r="A481" s="3" t="s">
        <v>476</v>
      </c>
      <c r="B481" s="4">
        <f>998</f>
        <v>998</v>
      </c>
    </row>
    <row r="482" spans="1:2" x14ac:dyDescent="0.2">
      <c r="A482" s="3" t="s">
        <v>477</v>
      </c>
      <c r="B482" s="4">
        <f>996</f>
        <v>996</v>
      </c>
    </row>
    <row r="483" spans="1:2" x14ac:dyDescent="0.2">
      <c r="A483" s="3" t="s">
        <v>478</v>
      </c>
      <c r="B483" s="4">
        <f>991.3</f>
        <v>991.3</v>
      </c>
    </row>
    <row r="484" spans="1:2" x14ac:dyDescent="0.2">
      <c r="A484" s="3" t="s">
        <v>479</v>
      </c>
      <c r="B484" s="4">
        <f>774</f>
        <v>774</v>
      </c>
    </row>
    <row r="485" spans="1:2" x14ac:dyDescent="0.2">
      <c r="A485" s="3" t="s">
        <v>480</v>
      </c>
      <c r="B485" s="4">
        <f>217</f>
        <v>217</v>
      </c>
    </row>
    <row r="486" spans="1:2" x14ac:dyDescent="0.2">
      <c r="A486" s="3" t="s">
        <v>481</v>
      </c>
      <c r="B486" s="5">
        <f>(B484)+(B485)</f>
        <v>991</v>
      </c>
    </row>
    <row r="487" spans="1:2" x14ac:dyDescent="0.2">
      <c r="A487" s="3" t="s">
        <v>482</v>
      </c>
      <c r="B487" s="4">
        <f>990</f>
        <v>990</v>
      </c>
    </row>
    <row r="488" spans="1:2" x14ac:dyDescent="0.2">
      <c r="A488" s="3" t="s">
        <v>483</v>
      </c>
      <c r="B488" s="4">
        <f>888</f>
        <v>888</v>
      </c>
    </row>
    <row r="489" spans="1:2" x14ac:dyDescent="0.2">
      <c r="A489" s="3" t="s">
        <v>484</v>
      </c>
      <c r="B489" s="4">
        <f>101</f>
        <v>101</v>
      </c>
    </row>
    <row r="490" spans="1:2" x14ac:dyDescent="0.2">
      <c r="A490" s="3" t="s">
        <v>485</v>
      </c>
      <c r="B490" s="5">
        <f>(B488)+(B489)</f>
        <v>989</v>
      </c>
    </row>
    <row r="491" spans="1:2" x14ac:dyDescent="0.2">
      <c r="A491" s="3" t="s">
        <v>486</v>
      </c>
      <c r="B491" s="4">
        <f>986</f>
        <v>986</v>
      </c>
    </row>
    <row r="492" spans="1:2" x14ac:dyDescent="0.2">
      <c r="A492" s="3" t="s">
        <v>487</v>
      </c>
      <c r="B492" s="4">
        <f>982</f>
        <v>982</v>
      </c>
    </row>
    <row r="493" spans="1:2" x14ac:dyDescent="0.2">
      <c r="A493" s="3" t="s">
        <v>488</v>
      </c>
      <c r="B493" s="4">
        <f>980</f>
        <v>980</v>
      </c>
    </row>
    <row r="494" spans="1:2" x14ac:dyDescent="0.2">
      <c r="A494" s="3" t="s">
        <v>489</v>
      </c>
      <c r="B494" s="4">
        <f>977</f>
        <v>977</v>
      </c>
    </row>
    <row r="495" spans="1:2" x14ac:dyDescent="0.2">
      <c r="A495" s="3" t="s">
        <v>490</v>
      </c>
      <c r="B495" s="4">
        <f>677</f>
        <v>677</v>
      </c>
    </row>
    <row r="496" spans="1:2" x14ac:dyDescent="0.2">
      <c r="A496" s="3" t="s">
        <v>491</v>
      </c>
      <c r="B496" s="4">
        <f>300</f>
        <v>300</v>
      </c>
    </row>
    <row r="497" spans="1:2" x14ac:dyDescent="0.2">
      <c r="A497" s="3" t="s">
        <v>492</v>
      </c>
      <c r="B497" s="5">
        <f>(B495)+(B496)</f>
        <v>977</v>
      </c>
    </row>
    <row r="498" spans="1:2" x14ac:dyDescent="0.2">
      <c r="A498" s="3" t="s">
        <v>493</v>
      </c>
      <c r="B498" s="4">
        <f>974</f>
        <v>974</v>
      </c>
    </row>
    <row r="499" spans="1:2" x14ac:dyDescent="0.2">
      <c r="A499" s="3" t="s">
        <v>494</v>
      </c>
      <c r="B499" s="4">
        <f>968.2</f>
        <v>968.2</v>
      </c>
    </row>
    <row r="500" spans="1:2" x14ac:dyDescent="0.2">
      <c r="A500" s="3" t="s">
        <v>495</v>
      </c>
      <c r="B500" s="4">
        <f>965</f>
        <v>965</v>
      </c>
    </row>
    <row r="501" spans="1:2" x14ac:dyDescent="0.2">
      <c r="A501" s="3" t="s">
        <v>496</v>
      </c>
      <c r="B501" s="4">
        <f>962</f>
        <v>962</v>
      </c>
    </row>
    <row r="502" spans="1:2" x14ac:dyDescent="0.2">
      <c r="A502" s="3" t="s">
        <v>497</v>
      </c>
      <c r="B502" s="4">
        <f>961</f>
        <v>961</v>
      </c>
    </row>
    <row r="503" spans="1:2" x14ac:dyDescent="0.2">
      <c r="A503" s="3" t="s">
        <v>498</v>
      </c>
      <c r="B503" s="4">
        <f>953</f>
        <v>953</v>
      </c>
    </row>
    <row r="504" spans="1:2" x14ac:dyDescent="0.2">
      <c r="A504" s="3" t="s">
        <v>499</v>
      </c>
      <c r="B504" s="4">
        <f>948</f>
        <v>948</v>
      </c>
    </row>
    <row r="505" spans="1:2" x14ac:dyDescent="0.2">
      <c r="A505" s="3" t="s">
        <v>500</v>
      </c>
      <c r="B505" s="4">
        <f>739</f>
        <v>739</v>
      </c>
    </row>
    <row r="506" spans="1:2" x14ac:dyDescent="0.2">
      <c r="A506" s="3" t="s">
        <v>501</v>
      </c>
      <c r="B506" s="4">
        <f>202</f>
        <v>202</v>
      </c>
    </row>
    <row r="507" spans="1:2" x14ac:dyDescent="0.2">
      <c r="A507" s="3" t="s">
        <v>502</v>
      </c>
      <c r="B507" s="5">
        <f>(B505)+(B506)</f>
        <v>941</v>
      </c>
    </row>
    <row r="508" spans="1:2" x14ac:dyDescent="0.2">
      <c r="A508" s="3" t="s">
        <v>503</v>
      </c>
      <c r="B508" s="4">
        <f>941</f>
        <v>941</v>
      </c>
    </row>
    <row r="509" spans="1:2" x14ac:dyDescent="0.2">
      <c r="A509" s="3" t="s">
        <v>504</v>
      </c>
      <c r="B509" s="4">
        <f>938</f>
        <v>938</v>
      </c>
    </row>
    <row r="510" spans="1:2" x14ac:dyDescent="0.2">
      <c r="A510" s="3" t="s">
        <v>505</v>
      </c>
      <c r="B510" s="4">
        <f>935</f>
        <v>935</v>
      </c>
    </row>
    <row r="511" spans="1:2" x14ac:dyDescent="0.2">
      <c r="A511" s="3" t="s">
        <v>506</v>
      </c>
      <c r="B511" s="4">
        <f>654</f>
        <v>654</v>
      </c>
    </row>
    <row r="512" spans="1:2" x14ac:dyDescent="0.2">
      <c r="A512" s="3" t="s">
        <v>507</v>
      </c>
      <c r="B512" s="4">
        <f>280.5</f>
        <v>280.5</v>
      </c>
    </row>
    <row r="513" spans="1:2" x14ac:dyDescent="0.2">
      <c r="A513" s="3" t="s">
        <v>508</v>
      </c>
      <c r="B513" s="5">
        <f>(B511)+(B512)</f>
        <v>934.5</v>
      </c>
    </row>
    <row r="514" spans="1:2" x14ac:dyDescent="0.2">
      <c r="A514" s="3" t="s">
        <v>509</v>
      </c>
      <c r="B514" s="4">
        <f>931</f>
        <v>931</v>
      </c>
    </row>
    <row r="515" spans="1:2" x14ac:dyDescent="0.2">
      <c r="A515" s="3" t="s">
        <v>510</v>
      </c>
      <c r="B515" s="4">
        <f>931</f>
        <v>931</v>
      </c>
    </row>
    <row r="516" spans="1:2" x14ac:dyDescent="0.2">
      <c r="A516" s="3" t="s">
        <v>511</v>
      </c>
      <c r="B516" s="4">
        <f>928</f>
        <v>928</v>
      </c>
    </row>
    <row r="517" spans="1:2" x14ac:dyDescent="0.2">
      <c r="A517" s="3" t="s">
        <v>512</v>
      </c>
      <c r="B517" s="4">
        <f>925.29</f>
        <v>925.29</v>
      </c>
    </row>
    <row r="518" spans="1:2" x14ac:dyDescent="0.2">
      <c r="A518" s="3" t="s">
        <v>513</v>
      </c>
      <c r="B518" s="4">
        <f>920</f>
        <v>920</v>
      </c>
    </row>
    <row r="519" spans="1:2" x14ac:dyDescent="0.2">
      <c r="A519" s="3" t="s">
        <v>514</v>
      </c>
      <c r="B519" s="4">
        <f>919.3</f>
        <v>919.3</v>
      </c>
    </row>
    <row r="520" spans="1:2" x14ac:dyDescent="0.2">
      <c r="A520" s="3" t="s">
        <v>515</v>
      </c>
      <c r="B520" s="4">
        <f>917.55</f>
        <v>917.55</v>
      </c>
    </row>
    <row r="521" spans="1:2" x14ac:dyDescent="0.2">
      <c r="A521" s="3" t="s">
        <v>516</v>
      </c>
      <c r="B521" s="4">
        <f>915.5</f>
        <v>915.5</v>
      </c>
    </row>
    <row r="522" spans="1:2" x14ac:dyDescent="0.2">
      <c r="A522" s="3" t="s">
        <v>517</v>
      </c>
      <c r="B522" s="4">
        <f>915.47</f>
        <v>915.47</v>
      </c>
    </row>
    <row r="523" spans="1:2" x14ac:dyDescent="0.2">
      <c r="A523" s="3" t="s">
        <v>518</v>
      </c>
      <c r="B523" s="4">
        <f>807</f>
        <v>807</v>
      </c>
    </row>
    <row r="524" spans="1:2" x14ac:dyDescent="0.2">
      <c r="A524" s="3" t="s">
        <v>519</v>
      </c>
      <c r="B524" s="4">
        <f>55</f>
        <v>55</v>
      </c>
    </row>
    <row r="525" spans="1:2" x14ac:dyDescent="0.2">
      <c r="A525" s="3" t="s">
        <v>520</v>
      </c>
      <c r="B525" s="4">
        <f>51</f>
        <v>51</v>
      </c>
    </row>
    <row r="526" spans="1:2" x14ac:dyDescent="0.2">
      <c r="A526" s="3" t="s">
        <v>521</v>
      </c>
      <c r="B526" s="5">
        <f>((B523)+(B525))+(B524)</f>
        <v>913</v>
      </c>
    </row>
    <row r="527" spans="1:2" x14ac:dyDescent="0.2">
      <c r="A527" s="3" t="s">
        <v>522</v>
      </c>
      <c r="B527" s="4">
        <f>906.25</f>
        <v>906.25</v>
      </c>
    </row>
    <row r="528" spans="1:2" x14ac:dyDescent="0.2">
      <c r="A528" s="3" t="s">
        <v>523</v>
      </c>
      <c r="B528" s="4">
        <f>905.33</f>
        <v>905.33</v>
      </c>
    </row>
    <row r="529" spans="1:2" x14ac:dyDescent="0.2">
      <c r="A529" s="3" t="s">
        <v>524</v>
      </c>
      <c r="B529" s="4">
        <f>904</f>
        <v>904</v>
      </c>
    </row>
    <row r="530" spans="1:2" x14ac:dyDescent="0.2">
      <c r="A530" s="3" t="s">
        <v>525</v>
      </c>
      <c r="B530" s="4">
        <f>902.85</f>
        <v>902.85</v>
      </c>
    </row>
    <row r="531" spans="1:2" x14ac:dyDescent="0.2">
      <c r="A531" s="3" t="s">
        <v>526</v>
      </c>
      <c r="B531" s="4">
        <f>902</f>
        <v>902</v>
      </c>
    </row>
    <row r="532" spans="1:2" x14ac:dyDescent="0.2">
      <c r="A532" s="3" t="s">
        <v>527</v>
      </c>
      <c r="B532" s="4">
        <f>900</f>
        <v>900</v>
      </c>
    </row>
    <row r="533" spans="1:2" x14ac:dyDescent="0.2">
      <c r="A533" s="3" t="s">
        <v>528</v>
      </c>
      <c r="B533" s="4">
        <f>884</f>
        <v>884</v>
      </c>
    </row>
    <row r="534" spans="1:2" x14ac:dyDescent="0.2">
      <c r="A534" s="3" t="s">
        <v>529</v>
      </c>
      <c r="B534" s="4">
        <f>882</f>
        <v>882</v>
      </c>
    </row>
    <row r="535" spans="1:2" x14ac:dyDescent="0.2">
      <c r="A535" s="3" t="s">
        <v>530</v>
      </c>
      <c r="B535" s="4">
        <f>882</f>
        <v>882</v>
      </c>
    </row>
    <row r="536" spans="1:2" x14ac:dyDescent="0.2">
      <c r="A536" s="3" t="s">
        <v>531</v>
      </c>
      <c r="B536" s="4">
        <f>880</f>
        <v>880</v>
      </c>
    </row>
    <row r="537" spans="1:2" x14ac:dyDescent="0.2">
      <c r="A537" s="3" t="s">
        <v>532</v>
      </c>
      <c r="B537" s="4">
        <f>703</f>
        <v>703</v>
      </c>
    </row>
    <row r="538" spans="1:2" x14ac:dyDescent="0.2">
      <c r="A538" s="3" t="s">
        <v>533</v>
      </c>
      <c r="B538" s="4">
        <f>176</f>
        <v>176</v>
      </c>
    </row>
    <row r="539" spans="1:2" x14ac:dyDescent="0.2">
      <c r="A539" s="3" t="s">
        <v>534</v>
      </c>
      <c r="B539" s="5">
        <f>(B537)+(B538)</f>
        <v>879</v>
      </c>
    </row>
    <row r="540" spans="1:2" x14ac:dyDescent="0.2">
      <c r="A540" s="3" t="s">
        <v>535</v>
      </c>
      <c r="B540" s="4">
        <f>871</f>
        <v>871</v>
      </c>
    </row>
    <row r="541" spans="1:2" x14ac:dyDescent="0.2">
      <c r="A541" s="3" t="s">
        <v>536</v>
      </c>
      <c r="B541" s="4">
        <f>870</f>
        <v>870</v>
      </c>
    </row>
    <row r="542" spans="1:2" x14ac:dyDescent="0.2">
      <c r="A542" s="3" t="s">
        <v>537</v>
      </c>
      <c r="B542" s="4">
        <f>822.08</f>
        <v>822.08</v>
      </c>
    </row>
    <row r="543" spans="1:2" x14ac:dyDescent="0.2">
      <c r="A543" s="3" t="s">
        <v>538</v>
      </c>
      <c r="B543" s="4">
        <f>43</f>
        <v>43</v>
      </c>
    </row>
    <row r="544" spans="1:2" x14ac:dyDescent="0.2">
      <c r="A544" s="3" t="s">
        <v>539</v>
      </c>
      <c r="B544" s="5">
        <f>(B542)+(B543)</f>
        <v>865.08</v>
      </c>
    </row>
    <row r="545" spans="1:2" x14ac:dyDescent="0.2">
      <c r="A545" s="3" t="s">
        <v>540</v>
      </c>
      <c r="B545" s="4">
        <f>862.8</f>
        <v>862.8</v>
      </c>
    </row>
    <row r="546" spans="1:2" x14ac:dyDescent="0.2">
      <c r="A546" s="3" t="s">
        <v>541</v>
      </c>
      <c r="B546" s="4">
        <f>859.4</f>
        <v>859.4</v>
      </c>
    </row>
    <row r="547" spans="1:2" x14ac:dyDescent="0.2">
      <c r="A547" s="3" t="s">
        <v>542</v>
      </c>
      <c r="B547" s="4">
        <f>857</f>
        <v>857</v>
      </c>
    </row>
    <row r="548" spans="1:2" x14ac:dyDescent="0.2">
      <c r="A548" s="3" t="s">
        <v>543</v>
      </c>
      <c r="B548" s="4">
        <f>853.58</f>
        <v>853.58</v>
      </c>
    </row>
    <row r="549" spans="1:2" x14ac:dyDescent="0.2">
      <c r="A549" s="3" t="s">
        <v>544</v>
      </c>
      <c r="B549" s="4">
        <f>853</f>
        <v>853</v>
      </c>
    </row>
    <row r="550" spans="1:2" x14ac:dyDescent="0.2">
      <c r="A550" s="3" t="s">
        <v>545</v>
      </c>
      <c r="B550" s="4">
        <f>850</f>
        <v>850</v>
      </c>
    </row>
    <row r="551" spans="1:2" x14ac:dyDescent="0.2">
      <c r="A551" s="3" t="s">
        <v>546</v>
      </c>
      <c r="B551" s="4">
        <f>850</f>
        <v>850</v>
      </c>
    </row>
    <row r="552" spans="1:2" x14ac:dyDescent="0.2">
      <c r="A552" s="3" t="s">
        <v>547</v>
      </c>
      <c r="B552" s="4">
        <f>847</f>
        <v>847</v>
      </c>
    </row>
    <row r="553" spans="1:2" x14ac:dyDescent="0.2">
      <c r="A553" s="3" t="s">
        <v>548</v>
      </c>
      <c r="B553" s="4">
        <f>847</f>
        <v>847</v>
      </c>
    </row>
    <row r="554" spans="1:2" x14ac:dyDescent="0.2">
      <c r="A554" s="3" t="s">
        <v>549</v>
      </c>
      <c r="B554" s="4">
        <f>835</f>
        <v>835</v>
      </c>
    </row>
    <row r="555" spans="1:2" x14ac:dyDescent="0.2">
      <c r="A555" s="3" t="s">
        <v>550</v>
      </c>
      <c r="B555" s="4">
        <f>11</f>
        <v>11</v>
      </c>
    </row>
    <row r="556" spans="1:2" x14ac:dyDescent="0.2">
      <c r="A556" s="3" t="s">
        <v>551</v>
      </c>
      <c r="B556" s="5">
        <f>(B554)+(B555)</f>
        <v>846</v>
      </c>
    </row>
    <row r="557" spans="1:2" x14ac:dyDescent="0.2">
      <c r="A557" s="3" t="s">
        <v>552</v>
      </c>
      <c r="B557" s="4">
        <f>840</f>
        <v>840</v>
      </c>
    </row>
    <row r="558" spans="1:2" x14ac:dyDescent="0.2">
      <c r="A558" s="3" t="s">
        <v>553</v>
      </c>
      <c r="B558" s="4">
        <f>837.75</f>
        <v>837.75</v>
      </c>
    </row>
    <row r="559" spans="1:2" x14ac:dyDescent="0.2">
      <c r="A559" s="3" t="s">
        <v>554</v>
      </c>
      <c r="B559" s="4">
        <f>837</f>
        <v>837</v>
      </c>
    </row>
    <row r="560" spans="1:2" x14ac:dyDescent="0.2">
      <c r="A560" s="3" t="s">
        <v>555</v>
      </c>
      <c r="B560" s="4">
        <f>835.67</f>
        <v>835.67</v>
      </c>
    </row>
    <row r="561" spans="1:2" x14ac:dyDescent="0.2">
      <c r="A561" s="3" t="s">
        <v>556</v>
      </c>
      <c r="B561" s="4">
        <f>834</f>
        <v>834</v>
      </c>
    </row>
    <row r="562" spans="1:2" x14ac:dyDescent="0.2">
      <c r="A562" s="3" t="s">
        <v>557</v>
      </c>
      <c r="B562" s="4">
        <f>833</f>
        <v>833</v>
      </c>
    </row>
    <row r="563" spans="1:2" x14ac:dyDescent="0.2">
      <c r="A563" s="3" t="s">
        <v>558</v>
      </c>
      <c r="B563" s="4">
        <f>832</f>
        <v>832</v>
      </c>
    </row>
    <row r="564" spans="1:2" x14ac:dyDescent="0.2">
      <c r="A564" s="3" t="s">
        <v>559</v>
      </c>
      <c r="B564" s="4">
        <f>829</f>
        <v>829</v>
      </c>
    </row>
    <row r="565" spans="1:2" x14ac:dyDescent="0.2">
      <c r="A565" s="3" t="s">
        <v>560</v>
      </c>
      <c r="B565" s="4">
        <f>829</f>
        <v>829</v>
      </c>
    </row>
    <row r="566" spans="1:2" x14ac:dyDescent="0.2">
      <c r="A566" s="3" t="s">
        <v>561</v>
      </c>
      <c r="B566" s="4">
        <f>827</f>
        <v>827</v>
      </c>
    </row>
    <row r="567" spans="1:2" x14ac:dyDescent="0.2">
      <c r="A567" s="3" t="s">
        <v>562</v>
      </c>
      <c r="B567" s="4">
        <f>826</f>
        <v>826</v>
      </c>
    </row>
    <row r="568" spans="1:2" x14ac:dyDescent="0.2">
      <c r="A568" s="3" t="s">
        <v>563</v>
      </c>
      <c r="B568" s="4">
        <f>824.47</f>
        <v>824.47</v>
      </c>
    </row>
    <row r="569" spans="1:2" x14ac:dyDescent="0.2">
      <c r="A569" s="3" t="s">
        <v>564</v>
      </c>
      <c r="B569" s="4">
        <f>822</f>
        <v>822</v>
      </c>
    </row>
    <row r="570" spans="1:2" x14ac:dyDescent="0.2">
      <c r="A570" s="3" t="s">
        <v>565</v>
      </c>
      <c r="B570" s="4">
        <f>821</f>
        <v>821</v>
      </c>
    </row>
    <row r="571" spans="1:2" x14ac:dyDescent="0.2">
      <c r="A571" s="3" t="s">
        <v>566</v>
      </c>
      <c r="B571" s="4">
        <f>817.63</f>
        <v>817.63</v>
      </c>
    </row>
    <row r="572" spans="1:2" x14ac:dyDescent="0.2">
      <c r="A572" s="3" t="s">
        <v>567</v>
      </c>
      <c r="B572" s="4">
        <f>814</f>
        <v>814</v>
      </c>
    </row>
    <row r="573" spans="1:2" x14ac:dyDescent="0.2">
      <c r="A573" s="3" t="s">
        <v>568</v>
      </c>
      <c r="B573" s="4">
        <f>813</f>
        <v>813</v>
      </c>
    </row>
    <row r="574" spans="1:2" x14ac:dyDescent="0.2">
      <c r="A574" s="3" t="s">
        <v>569</v>
      </c>
      <c r="B574" s="4">
        <f>812</f>
        <v>812</v>
      </c>
    </row>
    <row r="575" spans="1:2" x14ac:dyDescent="0.2">
      <c r="A575" s="3" t="s">
        <v>570</v>
      </c>
      <c r="B575" s="4">
        <f>811.55</f>
        <v>811.55</v>
      </c>
    </row>
    <row r="576" spans="1:2" x14ac:dyDescent="0.2">
      <c r="A576" s="3" t="s">
        <v>571</v>
      </c>
      <c r="B576" s="4">
        <f>811</f>
        <v>811</v>
      </c>
    </row>
    <row r="577" spans="1:2" x14ac:dyDescent="0.2">
      <c r="A577" s="3" t="s">
        <v>572</v>
      </c>
      <c r="B577" s="4">
        <f>805.3</f>
        <v>805.3</v>
      </c>
    </row>
    <row r="578" spans="1:2" x14ac:dyDescent="0.2">
      <c r="A578" s="3" t="s">
        <v>573</v>
      </c>
      <c r="B578" s="4">
        <f>803</f>
        <v>803</v>
      </c>
    </row>
    <row r="579" spans="1:2" x14ac:dyDescent="0.2">
      <c r="A579" s="3" t="s">
        <v>574</v>
      </c>
      <c r="B579" s="4">
        <f>802</f>
        <v>802</v>
      </c>
    </row>
    <row r="580" spans="1:2" x14ac:dyDescent="0.2">
      <c r="A580" s="3" t="s">
        <v>575</v>
      </c>
      <c r="B580" s="4">
        <f>802</f>
        <v>802</v>
      </c>
    </row>
    <row r="581" spans="1:2" x14ac:dyDescent="0.2">
      <c r="A581" s="3" t="s">
        <v>576</v>
      </c>
      <c r="B581" s="4">
        <f>802</f>
        <v>802</v>
      </c>
    </row>
    <row r="582" spans="1:2" x14ac:dyDescent="0.2">
      <c r="A582" s="3" t="s">
        <v>577</v>
      </c>
      <c r="B582" s="4">
        <f>801</f>
        <v>801</v>
      </c>
    </row>
    <row r="583" spans="1:2" x14ac:dyDescent="0.2">
      <c r="A583" s="3" t="s">
        <v>578</v>
      </c>
      <c r="B583" s="4">
        <f>801</f>
        <v>801</v>
      </c>
    </row>
    <row r="584" spans="1:2" x14ac:dyDescent="0.2">
      <c r="A584" s="3" t="s">
        <v>579</v>
      </c>
      <c r="B584" s="4">
        <f>799</f>
        <v>799</v>
      </c>
    </row>
    <row r="585" spans="1:2" x14ac:dyDescent="0.2">
      <c r="A585" s="3" t="s">
        <v>580</v>
      </c>
      <c r="B585" s="4">
        <f>796</f>
        <v>796</v>
      </c>
    </row>
    <row r="586" spans="1:2" x14ac:dyDescent="0.2">
      <c r="A586" s="3" t="s">
        <v>581</v>
      </c>
      <c r="B586" s="4">
        <f>793.66</f>
        <v>793.66</v>
      </c>
    </row>
    <row r="587" spans="1:2" x14ac:dyDescent="0.2">
      <c r="A587" s="3" t="s">
        <v>582</v>
      </c>
      <c r="B587" s="4">
        <f>789</f>
        <v>789</v>
      </c>
    </row>
    <row r="588" spans="1:2" x14ac:dyDescent="0.2">
      <c r="A588" s="3" t="s">
        <v>583</v>
      </c>
      <c r="B588" s="4">
        <f>788</f>
        <v>788</v>
      </c>
    </row>
    <row r="589" spans="1:2" x14ac:dyDescent="0.2">
      <c r="A589" s="3" t="s">
        <v>584</v>
      </c>
      <c r="B589" s="4">
        <f>787</f>
        <v>787</v>
      </c>
    </row>
    <row r="590" spans="1:2" x14ac:dyDescent="0.2">
      <c r="A590" s="3" t="s">
        <v>585</v>
      </c>
      <c r="B590" s="4">
        <f>785.5</f>
        <v>785.5</v>
      </c>
    </row>
    <row r="591" spans="1:2" x14ac:dyDescent="0.2">
      <c r="A591" s="3" t="s">
        <v>586</v>
      </c>
      <c r="B591" s="4">
        <f>783</f>
        <v>783</v>
      </c>
    </row>
    <row r="592" spans="1:2" x14ac:dyDescent="0.2">
      <c r="A592" s="3" t="s">
        <v>587</v>
      </c>
      <c r="B592" s="4">
        <f>780</f>
        <v>780</v>
      </c>
    </row>
    <row r="593" spans="1:2" x14ac:dyDescent="0.2">
      <c r="A593" s="3" t="s">
        <v>588</v>
      </c>
      <c r="B593" s="4">
        <f>779.65</f>
        <v>779.65</v>
      </c>
    </row>
    <row r="594" spans="1:2" x14ac:dyDescent="0.2">
      <c r="A594" s="3" t="s">
        <v>589</v>
      </c>
      <c r="B594" s="4">
        <f>779.35</f>
        <v>779.35</v>
      </c>
    </row>
    <row r="595" spans="1:2" x14ac:dyDescent="0.2">
      <c r="A595" s="3" t="s">
        <v>590</v>
      </c>
      <c r="B595" s="4">
        <f>778</f>
        <v>778</v>
      </c>
    </row>
    <row r="596" spans="1:2" x14ac:dyDescent="0.2">
      <c r="A596" s="3" t="s">
        <v>591</v>
      </c>
      <c r="B596" s="4">
        <f>777</f>
        <v>777</v>
      </c>
    </row>
    <row r="597" spans="1:2" x14ac:dyDescent="0.2">
      <c r="A597" s="3" t="s">
        <v>592</v>
      </c>
      <c r="B597" s="4">
        <f>775</f>
        <v>775</v>
      </c>
    </row>
    <row r="598" spans="1:2" x14ac:dyDescent="0.2">
      <c r="A598" s="3" t="s">
        <v>593</v>
      </c>
      <c r="B598" s="4">
        <f>775</f>
        <v>775</v>
      </c>
    </row>
    <row r="599" spans="1:2" x14ac:dyDescent="0.2">
      <c r="A599" s="3" t="s">
        <v>594</v>
      </c>
      <c r="B599" s="4">
        <f>769.33</f>
        <v>769.33</v>
      </c>
    </row>
    <row r="600" spans="1:2" x14ac:dyDescent="0.2">
      <c r="A600" s="3" t="s">
        <v>595</v>
      </c>
      <c r="B600" s="4">
        <f>714</f>
        <v>714</v>
      </c>
    </row>
    <row r="601" spans="1:2" x14ac:dyDescent="0.2">
      <c r="A601" s="3" t="s">
        <v>596</v>
      </c>
      <c r="B601" s="4">
        <f>51</f>
        <v>51</v>
      </c>
    </row>
    <row r="602" spans="1:2" x14ac:dyDescent="0.2">
      <c r="A602" s="3" t="s">
        <v>597</v>
      </c>
      <c r="B602" s="5">
        <f>(B600)+(B601)</f>
        <v>765</v>
      </c>
    </row>
    <row r="603" spans="1:2" x14ac:dyDescent="0.2">
      <c r="A603" s="3" t="s">
        <v>598</v>
      </c>
      <c r="B603" s="4">
        <f>763</f>
        <v>763</v>
      </c>
    </row>
    <row r="604" spans="1:2" x14ac:dyDescent="0.2">
      <c r="A604" s="3" t="s">
        <v>599</v>
      </c>
      <c r="B604" s="4">
        <f>762</f>
        <v>762</v>
      </c>
    </row>
    <row r="605" spans="1:2" x14ac:dyDescent="0.2">
      <c r="A605" s="3" t="s">
        <v>600</v>
      </c>
      <c r="B605" s="4">
        <f>758</f>
        <v>758</v>
      </c>
    </row>
    <row r="606" spans="1:2" x14ac:dyDescent="0.2">
      <c r="A606" s="3" t="s">
        <v>601</v>
      </c>
      <c r="B606" s="4">
        <f>756</f>
        <v>756</v>
      </c>
    </row>
    <row r="607" spans="1:2" x14ac:dyDescent="0.2">
      <c r="A607" s="3" t="s">
        <v>602</v>
      </c>
      <c r="B607" s="4">
        <f>755</f>
        <v>755</v>
      </c>
    </row>
    <row r="608" spans="1:2" x14ac:dyDescent="0.2">
      <c r="A608" s="3" t="s">
        <v>603</v>
      </c>
      <c r="B608" s="4">
        <f>754</f>
        <v>754</v>
      </c>
    </row>
    <row r="609" spans="1:2" x14ac:dyDescent="0.2">
      <c r="A609" s="3" t="s">
        <v>604</v>
      </c>
      <c r="B609" s="4">
        <f>252</f>
        <v>252</v>
      </c>
    </row>
    <row r="610" spans="1:2" x14ac:dyDescent="0.2">
      <c r="A610" s="3" t="s">
        <v>605</v>
      </c>
      <c r="B610" s="4">
        <f>502</f>
        <v>502</v>
      </c>
    </row>
    <row r="611" spans="1:2" x14ac:dyDescent="0.2">
      <c r="A611" s="3" t="s">
        <v>606</v>
      </c>
      <c r="B611" s="5">
        <f>(B609)+(B610)</f>
        <v>754</v>
      </c>
    </row>
    <row r="612" spans="1:2" x14ac:dyDescent="0.2">
      <c r="A612" s="3" t="s">
        <v>607</v>
      </c>
      <c r="B612" s="4">
        <f>753</f>
        <v>753</v>
      </c>
    </row>
    <row r="613" spans="1:2" x14ac:dyDescent="0.2">
      <c r="A613" s="3" t="s">
        <v>608</v>
      </c>
      <c r="B613" s="4">
        <f>752</f>
        <v>752</v>
      </c>
    </row>
    <row r="614" spans="1:2" x14ac:dyDescent="0.2">
      <c r="A614" s="3" t="s">
        <v>609</v>
      </c>
      <c r="B614" s="4">
        <f>752</f>
        <v>752</v>
      </c>
    </row>
    <row r="615" spans="1:2" x14ac:dyDescent="0.2">
      <c r="A615" s="3" t="s">
        <v>610</v>
      </c>
      <c r="B615" s="4">
        <f>751</f>
        <v>751</v>
      </c>
    </row>
    <row r="616" spans="1:2" x14ac:dyDescent="0.2">
      <c r="A616" s="3" t="s">
        <v>611</v>
      </c>
      <c r="B616" s="4">
        <f>750</f>
        <v>750</v>
      </c>
    </row>
    <row r="617" spans="1:2" x14ac:dyDescent="0.2">
      <c r="A617" s="3" t="s">
        <v>612</v>
      </c>
      <c r="B617" s="4">
        <f>750</f>
        <v>750</v>
      </c>
    </row>
    <row r="618" spans="1:2" x14ac:dyDescent="0.2">
      <c r="A618" s="3" t="s">
        <v>613</v>
      </c>
      <c r="B618" s="4">
        <f>750</f>
        <v>750</v>
      </c>
    </row>
    <row r="619" spans="1:2" x14ac:dyDescent="0.2">
      <c r="A619" s="3" t="s">
        <v>614</v>
      </c>
      <c r="B619" s="4">
        <f>429.7</f>
        <v>429.7</v>
      </c>
    </row>
    <row r="620" spans="1:2" x14ac:dyDescent="0.2">
      <c r="A620" s="3" t="s">
        <v>615</v>
      </c>
      <c r="B620" s="4">
        <f>209</f>
        <v>209</v>
      </c>
    </row>
    <row r="621" spans="1:2" x14ac:dyDescent="0.2">
      <c r="A621" s="3" t="s">
        <v>616</v>
      </c>
      <c r="B621" s="4">
        <f>110</f>
        <v>110</v>
      </c>
    </row>
    <row r="622" spans="1:2" x14ac:dyDescent="0.2">
      <c r="A622" s="3" t="s">
        <v>617</v>
      </c>
      <c r="B622" s="5">
        <f>((B619)+(B621))+(B620)</f>
        <v>748.7</v>
      </c>
    </row>
    <row r="623" spans="1:2" x14ac:dyDescent="0.2">
      <c r="A623" s="3" t="s">
        <v>618</v>
      </c>
      <c r="B623" s="4">
        <f>743.2</f>
        <v>743.2</v>
      </c>
    </row>
    <row r="624" spans="1:2" x14ac:dyDescent="0.2">
      <c r="A624" s="3" t="s">
        <v>619</v>
      </c>
      <c r="B624" s="4">
        <f>743</f>
        <v>743</v>
      </c>
    </row>
    <row r="625" spans="1:2" x14ac:dyDescent="0.2">
      <c r="A625" s="3" t="s">
        <v>620</v>
      </c>
      <c r="B625" s="4">
        <f>743</f>
        <v>743</v>
      </c>
    </row>
    <row r="626" spans="1:2" x14ac:dyDescent="0.2">
      <c r="A626" s="3" t="s">
        <v>621</v>
      </c>
      <c r="B626" s="4">
        <f>476</f>
        <v>476</v>
      </c>
    </row>
    <row r="627" spans="1:2" x14ac:dyDescent="0.2">
      <c r="A627" s="3" t="s">
        <v>622</v>
      </c>
      <c r="B627" s="4">
        <f>125</f>
        <v>125</v>
      </c>
    </row>
    <row r="628" spans="1:2" x14ac:dyDescent="0.2">
      <c r="A628" s="3" t="s">
        <v>623</v>
      </c>
      <c r="B628" s="4">
        <f>80</f>
        <v>80</v>
      </c>
    </row>
    <row r="629" spans="1:2" x14ac:dyDescent="0.2">
      <c r="A629" s="3" t="s">
        <v>624</v>
      </c>
      <c r="B629" s="4">
        <f>60</f>
        <v>60</v>
      </c>
    </row>
    <row r="630" spans="1:2" x14ac:dyDescent="0.2">
      <c r="A630" s="3" t="s">
        <v>625</v>
      </c>
      <c r="B630" s="5">
        <f>(((B626)+(B628))+(B627))+(B629)</f>
        <v>741</v>
      </c>
    </row>
    <row r="631" spans="1:2" x14ac:dyDescent="0.2">
      <c r="A631" s="3" t="s">
        <v>626</v>
      </c>
      <c r="B631" s="4">
        <f>734</f>
        <v>734</v>
      </c>
    </row>
    <row r="632" spans="1:2" x14ac:dyDescent="0.2">
      <c r="A632" s="3" t="s">
        <v>627</v>
      </c>
      <c r="B632" s="4">
        <f>733</f>
        <v>733</v>
      </c>
    </row>
    <row r="633" spans="1:2" x14ac:dyDescent="0.2">
      <c r="A633" s="3" t="s">
        <v>628</v>
      </c>
      <c r="B633" s="4">
        <f>655</f>
        <v>655</v>
      </c>
    </row>
    <row r="634" spans="1:2" x14ac:dyDescent="0.2">
      <c r="A634" s="3" t="s">
        <v>629</v>
      </c>
      <c r="B634" s="4">
        <f>76</f>
        <v>76</v>
      </c>
    </row>
    <row r="635" spans="1:2" x14ac:dyDescent="0.2">
      <c r="A635" s="3" t="s">
        <v>630</v>
      </c>
      <c r="B635" s="5">
        <f>(B633)+(B634)</f>
        <v>731</v>
      </c>
    </row>
    <row r="636" spans="1:2" x14ac:dyDescent="0.2">
      <c r="A636" s="3" t="s">
        <v>631</v>
      </c>
      <c r="B636" s="4">
        <f>728.5</f>
        <v>728.5</v>
      </c>
    </row>
    <row r="637" spans="1:2" x14ac:dyDescent="0.2">
      <c r="A637" s="3" t="s">
        <v>632</v>
      </c>
      <c r="B637" s="4">
        <f>728</f>
        <v>728</v>
      </c>
    </row>
    <row r="638" spans="1:2" x14ac:dyDescent="0.2">
      <c r="A638" s="3" t="s">
        <v>633</v>
      </c>
      <c r="B638" s="4">
        <f>726.6</f>
        <v>726.6</v>
      </c>
    </row>
    <row r="639" spans="1:2" x14ac:dyDescent="0.2">
      <c r="A639" s="3" t="s">
        <v>634</v>
      </c>
      <c r="B639" s="4">
        <f>723</f>
        <v>723</v>
      </c>
    </row>
    <row r="640" spans="1:2" x14ac:dyDescent="0.2">
      <c r="A640" s="3" t="s">
        <v>635</v>
      </c>
      <c r="B640" s="4">
        <f>720</f>
        <v>720</v>
      </c>
    </row>
    <row r="641" spans="1:2" x14ac:dyDescent="0.2">
      <c r="A641" s="3" t="s">
        <v>636</v>
      </c>
      <c r="B641" s="4">
        <f>510</f>
        <v>510</v>
      </c>
    </row>
    <row r="642" spans="1:2" x14ac:dyDescent="0.2">
      <c r="A642" s="3" t="s">
        <v>637</v>
      </c>
      <c r="B642" s="4">
        <f>201</f>
        <v>201</v>
      </c>
    </row>
    <row r="643" spans="1:2" x14ac:dyDescent="0.2">
      <c r="A643" s="3" t="s">
        <v>638</v>
      </c>
      <c r="B643" s="5">
        <f>(B641)+(B642)</f>
        <v>711</v>
      </c>
    </row>
    <row r="644" spans="1:2" x14ac:dyDescent="0.2">
      <c r="A644" s="3" t="s">
        <v>639</v>
      </c>
      <c r="B644" s="4">
        <f>711</f>
        <v>711</v>
      </c>
    </row>
    <row r="645" spans="1:2" x14ac:dyDescent="0.2">
      <c r="A645" s="3" t="s">
        <v>640</v>
      </c>
      <c r="B645" s="4">
        <f>511.75</f>
        <v>511.75</v>
      </c>
    </row>
    <row r="646" spans="1:2" x14ac:dyDescent="0.2">
      <c r="A646" s="3" t="s">
        <v>641</v>
      </c>
      <c r="B646" s="4">
        <f>197.57</f>
        <v>197.57</v>
      </c>
    </row>
    <row r="647" spans="1:2" x14ac:dyDescent="0.2">
      <c r="A647" s="3" t="s">
        <v>642</v>
      </c>
      <c r="B647" s="5">
        <f>(B645)+(B646)</f>
        <v>709.31999999999994</v>
      </c>
    </row>
    <row r="648" spans="1:2" x14ac:dyDescent="0.2">
      <c r="A648" s="3" t="s">
        <v>643</v>
      </c>
      <c r="B648" s="4">
        <f>708</f>
        <v>708</v>
      </c>
    </row>
    <row r="649" spans="1:2" x14ac:dyDescent="0.2">
      <c r="A649" s="3" t="s">
        <v>644</v>
      </c>
      <c r="B649" s="4">
        <f>705.47</f>
        <v>705.47</v>
      </c>
    </row>
    <row r="650" spans="1:2" x14ac:dyDescent="0.2">
      <c r="A650" s="3" t="s">
        <v>645</v>
      </c>
      <c r="B650" s="4">
        <f>704.55</f>
        <v>704.55</v>
      </c>
    </row>
    <row r="651" spans="1:2" x14ac:dyDescent="0.2">
      <c r="A651" s="3" t="s">
        <v>646</v>
      </c>
      <c r="B651" s="4">
        <f>704</f>
        <v>704</v>
      </c>
    </row>
    <row r="652" spans="1:2" x14ac:dyDescent="0.2">
      <c r="A652" s="3" t="s">
        <v>647</v>
      </c>
      <c r="B652" s="4">
        <f>352</f>
        <v>352</v>
      </c>
    </row>
    <row r="653" spans="1:2" x14ac:dyDescent="0.2">
      <c r="A653" s="3" t="s">
        <v>648</v>
      </c>
      <c r="B653" s="4">
        <f>352</f>
        <v>352</v>
      </c>
    </row>
    <row r="654" spans="1:2" x14ac:dyDescent="0.2">
      <c r="A654" s="3" t="s">
        <v>649</v>
      </c>
      <c r="B654" s="5">
        <f>(B652)+(B653)</f>
        <v>704</v>
      </c>
    </row>
    <row r="655" spans="1:2" x14ac:dyDescent="0.2">
      <c r="A655" s="3" t="s">
        <v>650</v>
      </c>
      <c r="B655" s="4">
        <f>702</f>
        <v>702</v>
      </c>
    </row>
    <row r="656" spans="1:2" x14ac:dyDescent="0.2">
      <c r="A656" s="3" t="s">
        <v>651</v>
      </c>
      <c r="B656" s="4">
        <f>701</f>
        <v>701</v>
      </c>
    </row>
    <row r="657" spans="1:2" x14ac:dyDescent="0.2">
      <c r="A657" s="3" t="s">
        <v>652</v>
      </c>
      <c r="B657" s="4">
        <f>700</f>
        <v>700</v>
      </c>
    </row>
    <row r="658" spans="1:2" x14ac:dyDescent="0.2">
      <c r="A658" s="3" t="s">
        <v>653</v>
      </c>
      <c r="B658" s="4">
        <f>700</f>
        <v>700</v>
      </c>
    </row>
    <row r="659" spans="1:2" x14ac:dyDescent="0.2">
      <c r="A659" s="3" t="s">
        <v>654</v>
      </c>
      <c r="B659" s="4">
        <f>696.47</f>
        <v>696.47</v>
      </c>
    </row>
    <row r="660" spans="1:2" x14ac:dyDescent="0.2">
      <c r="A660" s="3" t="s">
        <v>655</v>
      </c>
      <c r="B660" s="4">
        <f>682</f>
        <v>682</v>
      </c>
    </row>
    <row r="661" spans="1:2" x14ac:dyDescent="0.2">
      <c r="A661" s="3" t="s">
        <v>656</v>
      </c>
      <c r="B661" s="4">
        <f>681</f>
        <v>681</v>
      </c>
    </row>
    <row r="662" spans="1:2" x14ac:dyDescent="0.2">
      <c r="A662" s="3" t="s">
        <v>657</v>
      </c>
      <c r="B662" s="4">
        <f>681</f>
        <v>681</v>
      </c>
    </row>
    <row r="663" spans="1:2" x14ac:dyDescent="0.2">
      <c r="A663" s="3" t="s">
        <v>658</v>
      </c>
      <c r="B663" s="4">
        <f>679</f>
        <v>679</v>
      </c>
    </row>
    <row r="664" spans="1:2" x14ac:dyDescent="0.2">
      <c r="A664" s="3" t="s">
        <v>659</v>
      </c>
      <c r="B664" s="4">
        <f>678</f>
        <v>678</v>
      </c>
    </row>
    <row r="665" spans="1:2" x14ac:dyDescent="0.2">
      <c r="A665" s="3" t="s">
        <v>660</v>
      </c>
      <c r="B665" s="4">
        <f>677.33</f>
        <v>677.33</v>
      </c>
    </row>
    <row r="666" spans="1:2" x14ac:dyDescent="0.2">
      <c r="A666" s="3" t="s">
        <v>661</v>
      </c>
      <c r="B666" s="4">
        <f>421.83</f>
        <v>421.83</v>
      </c>
    </row>
    <row r="667" spans="1:2" x14ac:dyDescent="0.2">
      <c r="A667" s="3" t="s">
        <v>662</v>
      </c>
      <c r="B667" s="4">
        <f>255</f>
        <v>255</v>
      </c>
    </row>
    <row r="668" spans="1:2" x14ac:dyDescent="0.2">
      <c r="A668" s="3" t="s">
        <v>663</v>
      </c>
      <c r="B668" s="5">
        <f>(B666)+(B667)</f>
        <v>676.82999999999993</v>
      </c>
    </row>
    <row r="669" spans="1:2" x14ac:dyDescent="0.2">
      <c r="A669" s="3" t="s">
        <v>664</v>
      </c>
      <c r="B669" s="4">
        <f>676</f>
        <v>676</v>
      </c>
    </row>
    <row r="670" spans="1:2" x14ac:dyDescent="0.2">
      <c r="A670" s="3" t="s">
        <v>665</v>
      </c>
      <c r="B670" s="4">
        <f>676</f>
        <v>676</v>
      </c>
    </row>
    <row r="671" spans="1:2" x14ac:dyDescent="0.2">
      <c r="A671" s="3" t="s">
        <v>666</v>
      </c>
      <c r="B671" s="4">
        <f>675</f>
        <v>675</v>
      </c>
    </row>
    <row r="672" spans="1:2" x14ac:dyDescent="0.2">
      <c r="A672" s="3" t="s">
        <v>667</v>
      </c>
      <c r="B672" s="4">
        <f>674.22</f>
        <v>674.22</v>
      </c>
    </row>
    <row r="673" spans="1:2" x14ac:dyDescent="0.2">
      <c r="A673" s="3" t="s">
        <v>668</v>
      </c>
      <c r="B673" s="4">
        <f>672.66</f>
        <v>672.66</v>
      </c>
    </row>
    <row r="674" spans="1:2" x14ac:dyDescent="0.2">
      <c r="A674" s="3" t="s">
        <v>669</v>
      </c>
      <c r="B674" s="4">
        <f>669</f>
        <v>669</v>
      </c>
    </row>
    <row r="675" spans="1:2" x14ac:dyDescent="0.2">
      <c r="A675" s="3" t="s">
        <v>670</v>
      </c>
      <c r="B675" s="4">
        <f>343</f>
        <v>343</v>
      </c>
    </row>
    <row r="676" spans="1:2" x14ac:dyDescent="0.2">
      <c r="A676" s="3" t="s">
        <v>671</v>
      </c>
      <c r="B676" s="4">
        <f>326</f>
        <v>326</v>
      </c>
    </row>
    <row r="677" spans="1:2" x14ac:dyDescent="0.2">
      <c r="A677" s="3" t="s">
        <v>672</v>
      </c>
      <c r="B677" s="5">
        <f>(B675)+(B676)</f>
        <v>669</v>
      </c>
    </row>
    <row r="678" spans="1:2" x14ac:dyDescent="0.2">
      <c r="A678" s="3" t="s">
        <v>673</v>
      </c>
      <c r="B678" s="4">
        <f>666</f>
        <v>666</v>
      </c>
    </row>
    <row r="679" spans="1:2" x14ac:dyDescent="0.2">
      <c r="A679" s="3" t="s">
        <v>674</v>
      </c>
      <c r="B679" s="4">
        <f>665.96</f>
        <v>665.96</v>
      </c>
    </row>
    <row r="680" spans="1:2" x14ac:dyDescent="0.2">
      <c r="A680" s="3" t="s">
        <v>675</v>
      </c>
      <c r="B680" s="4">
        <f>664.68</f>
        <v>664.68</v>
      </c>
    </row>
    <row r="681" spans="1:2" x14ac:dyDescent="0.2">
      <c r="A681" s="3" t="s">
        <v>676</v>
      </c>
      <c r="B681" s="4">
        <f>664</f>
        <v>664</v>
      </c>
    </row>
    <row r="682" spans="1:2" x14ac:dyDescent="0.2">
      <c r="A682" s="3" t="s">
        <v>677</v>
      </c>
      <c r="B682" s="4">
        <f>664</f>
        <v>664</v>
      </c>
    </row>
    <row r="683" spans="1:2" x14ac:dyDescent="0.2">
      <c r="A683" s="3" t="s">
        <v>678</v>
      </c>
      <c r="B683" s="4">
        <f>655</f>
        <v>655</v>
      </c>
    </row>
    <row r="684" spans="1:2" x14ac:dyDescent="0.2">
      <c r="A684" s="3" t="s">
        <v>679</v>
      </c>
      <c r="B684" s="4">
        <f>654</f>
        <v>654</v>
      </c>
    </row>
    <row r="685" spans="1:2" x14ac:dyDescent="0.2">
      <c r="A685" s="3" t="s">
        <v>680</v>
      </c>
      <c r="B685" s="4">
        <f>654</f>
        <v>654</v>
      </c>
    </row>
    <row r="686" spans="1:2" x14ac:dyDescent="0.2">
      <c r="A686" s="3" t="s">
        <v>681</v>
      </c>
      <c r="B686" s="4">
        <f>653</f>
        <v>653</v>
      </c>
    </row>
    <row r="687" spans="1:2" x14ac:dyDescent="0.2">
      <c r="A687" s="3" t="s">
        <v>682</v>
      </c>
      <c r="B687" s="4">
        <f>653</f>
        <v>653</v>
      </c>
    </row>
    <row r="688" spans="1:2" x14ac:dyDescent="0.2">
      <c r="A688" s="3" t="s">
        <v>683</v>
      </c>
      <c r="B688" s="4">
        <f>51</f>
        <v>51</v>
      </c>
    </row>
    <row r="689" spans="1:2" x14ac:dyDescent="0.2">
      <c r="A689" s="3" t="s">
        <v>684</v>
      </c>
      <c r="B689" s="4">
        <f>602</f>
        <v>602</v>
      </c>
    </row>
    <row r="690" spans="1:2" x14ac:dyDescent="0.2">
      <c r="A690" s="3" t="s">
        <v>685</v>
      </c>
      <c r="B690" s="5">
        <f>(B688)+(B689)</f>
        <v>653</v>
      </c>
    </row>
    <row r="691" spans="1:2" x14ac:dyDescent="0.2">
      <c r="A691" s="3" t="s">
        <v>686</v>
      </c>
      <c r="B691" s="4">
        <f>653</f>
        <v>653</v>
      </c>
    </row>
    <row r="692" spans="1:2" x14ac:dyDescent="0.2">
      <c r="A692" s="3" t="s">
        <v>687</v>
      </c>
      <c r="B692" s="4">
        <f>651</f>
        <v>651</v>
      </c>
    </row>
    <row r="693" spans="1:2" x14ac:dyDescent="0.2">
      <c r="A693" s="3" t="s">
        <v>688</v>
      </c>
      <c r="B693" s="4">
        <f>649</f>
        <v>649</v>
      </c>
    </row>
    <row r="694" spans="1:2" x14ac:dyDescent="0.2">
      <c r="A694" s="3" t="s">
        <v>689</v>
      </c>
      <c r="B694" s="4">
        <f>648.8</f>
        <v>648.79999999999995</v>
      </c>
    </row>
    <row r="695" spans="1:2" x14ac:dyDescent="0.2">
      <c r="A695" s="3" t="s">
        <v>690</v>
      </c>
      <c r="B695" s="4">
        <f>639</f>
        <v>639</v>
      </c>
    </row>
    <row r="696" spans="1:2" x14ac:dyDescent="0.2">
      <c r="A696" s="3" t="s">
        <v>691</v>
      </c>
      <c r="B696" s="4">
        <f>638</f>
        <v>638</v>
      </c>
    </row>
    <row r="697" spans="1:2" x14ac:dyDescent="0.2">
      <c r="A697" s="3" t="s">
        <v>692</v>
      </c>
      <c r="B697" s="4">
        <f>637</f>
        <v>637</v>
      </c>
    </row>
    <row r="698" spans="1:2" x14ac:dyDescent="0.2">
      <c r="A698" s="3" t="s">
        <v>693</v>
      </c>
      <c r="B698" s="4">
        <f>634</f>
        <v>634</v>
      </c>
    </row>
    <row r="699" spans="1:2" x14ac:dyDescent="0.2">
      <c r="A699" s="3" t="s">
        <v>694</v>
      </c>
      <c r="B699" s="4">
        <f>631</f>
        <v>631</v>
      </c>
    </row>
    <row r="700" spans="1:2" x14ac:dyDescent="0.2">
      <c r="A700" s="3" t="s">
        <v>695</v>
      </c>
      <c r="B700" s="4">
        <f>127</f>
        <v>127</v>
      </c>
    </row>
    <row r="701" spans="1:2" x14ac:dyDescent="0.2">
      <c r="A701" s="3" t="s">
        <v>696</v>
      </c>
      <c r="B701" s="4">
        <f>500</f>
        <v>500</v>
      </c>
    </row>
    <row r="702" spans="1:2" x14ac:dyDescent="0.2">
      <c r="A702" s="3" t="s">
        <v>697</v>
      </c>
      <c r="B702" s="5">
        <f>(B700)+(B701)</f>
        <v>627</v>
      </c>
    </row>
    <row r="703" spans="1:2" x14ac:dyDescent="0.2">
      <c r="A703" s="3" t="s">
        <v>698</v>
      </c>
      <c r="B703" s="4">
        <f>627</f>
        <v>627</v>
      </c>
    </row>
    <row r="704" spans="1:2" x14ac:dyDescent="0.2">
      <c r="A704" s="3" t="s">
        <v>699</v>
      </c>
      <c r="B704" s="4">
        <f>627</f>
        <v>627</v>
      </c>
    </row>
    <row r="705" spans="1:2" x14ac:dyDescent="0.2">
      <c r="A705" s="3" t="s">
        <v>700</v>
      </c>
      <c r="B705" s="4">
        <f>625</f>
        <v>625</v>
      </c>
    </row>
    <row r="706" spans="1:2" x14ac:dyDescent="0.2">
      <c r="A706" s="3" t="s">
        <v>701</v>
      </c>
      <c r="B706" s="4">
        <f>621</f>
        <v>621</v>
      </c>
    </row>
    <row r="707" spans="1:2" x14ac:dyDescent="0.2">
      <c r="A707" s="3" t="s">
        <v>702</v>
      </c>
      <c r="B707" s="4">
        <f>620</f>
        <v>620</v>
      </c>
    </row>
    <row r="708" spans="1:2" x14ac:dyDescent="0.2">
      <c r="A708" s="3" t="s">
        <v>703</v>
      </c>
      <c r="B708" s="4">
        <f>617</f>
        <v>617</v>
      </c>
    </row>
    <row r="709" spans="1:2" x14ac:dyDescent="0.2">
      <c r="A709" s="3" t="s">
        <v>704</v>
      </c>
      <c r="B709" s="4">
        <f>616.55</f>
        <v>616.54999999999995</v>
      </c>
    </row>
    <row r="710" spans="1:2" x14ac:dyDescent="0.2">
      <c r="A710" s="3" t="s">
        <v>705</v>
      </c>
      <c r="B710" s="4">
        <f>615</f>
        <v>615</v>
      </c>
    </row>
    <row r="711" spans="1:2" x14ac:dyDescent="0.2">
      <c r="A711" s="3" t="s">
        <v>706</v>
      </c>
      <c r="B711" s="4">
        <f>613.7</f>
        <v>613.70000000000005</v>
      </c>
    </row>
    <row r="712" spans="1:2" x14ac:dyDescent="0.2">
      <c r="A712" s="3" t="s">
        <v>707</v>
      </c>
      <c r="B712" s="4">
        <f>611</f>
        <v>611</v>
      </c>
    </row>
    <row r="713" spans="1:2" x14ac:dyDescent="0.2">
      <c r="A713" s="3" t="s">
        <v>708</v>
      </c>
      <c r="B713" s="4">
        <f>608</f>
        <v>608</v>
      </c>
    </row>
    <row r="714" spans="1:2" x14ac:dyDescent="0.2">
      <c r="A714" s="3" t="s">
        <v>709</v>
      </c>
      <c r="B714" s="4">
        <f>606.55</f>
        <v>606.54999999999995</v>
      </c>
    </row>
    <row r="715" spans="1:2" x14ac:dyDescent="0.2">
      <c r="A715" s="3" t="s">
        <v>710</v>
      </c>
      <c r="B715" s="4">
        <f>606</f>
        <v>606</v>
      </c>
    </row>
    <row r="716" spans="1:2" x14ac:dyDescent="0.2">
      <c r="A716" s="3" t="s">
        <v>711</v>
      </c>
      <c r="B716" s="4">
        <f>605.81</f>
        <v>605.80999999999995</v>
      </c>
    </row>
    <row r="717" spans="1:2" x14ac:dyDescent="0.2">
      <c r="A717" s="3" t="s">
        <v>712</v>
      </c>
      <c r="B717" s="4">
        <f>603</f>
        <v>603</v>
      </c>
    </row>
    <row r="718" spans="1:2" x14ac:dyDescent="0.2">
      <c r="A718" s="3" t="s">
        <v>713</v>
      </c>
      <c r="B718" s="4">
        <f>552</f>
        <v>552</v>
      </c>
    </row>
    <row r="719" spans="1:2" x14ac:dyDescent="0.2">
      <c r="A719" s="3" t="s">
        <v>714</v>
      </c>
      <c r="B719" s="4">
        <f>51</f>
        <v>51</v>
      </c>
    </row>
    <row r="720" spans="1:2" x14ac:dyDescent="0.2">
      <c r="A720" s="3" t="s">
        <v>715</v>
      </c>
      <c r="B720" s="5">
        <f>(B718)+(B719)</f>
        <v>603</v>
      </c>
    </row>
    <row r="721" spans="1:2" x14ac:dyDescent="0.2">
      <c r="A721" s="3" t="s">
        <v>716</v>
      </c>
      <c r="B721" s="4">
        <f>602</f>
        <v>602</v>
      </c>
    </row>
    <row r="722" spans="1:2" x14ac:dyDescent="0.2">
      <c r="A722" s="3" t="s">
        <v>717</v>
      </c>
      <c r="B722" s="4">
        <f>602</f>
        <v>602</v>
      </c>
    </row>
    <row r="723" spans="1:2" x14ac:dyDescent="0.2">
      <c r="A723" s="3" t="s">
        <v>718</v>
      </c>
      <c r="B723" s="4">
        <f>602</f>
        <v>602</v>
      </c>
    </row>
    <row r="724" spans="1:2" x14ac:dyDescent="0.2">
      <c r="A724" s="3" t="s">
        <v>719</v>
      </c>
      <c r="B724" s="4">
        <f>602</f>
        <v>602</v>
      </c>
    </row>
    <row r="725" spans="1:2" x14ac:dyDescent="0.2">
      <c r="A725" s="3" t="s">
        <v>720</v>
      </c>
      <c r="B725" s="4">
        <f>602</f>
        <v>602</v>
      </c>
    </row>
    <row r="726" spans="1:2" x14ac:dyDescent="0.2">
      <c r="A726" s="3" t="s">
        <v>721</v>
      </c>
      <c r="B726" s="4">
        <f>602</f>
        <v>602</v>
      </c>
    </row>
    <row r="727" spans="1:2" x14ac:dyDescent="0.2">
      <c r="A727" s="3" t="s">
        <v>722</v>
      </c>
      <c r="B727" s="4">
        <f>602</f>
        <v>602</v>
      </c>
    </row>
    <row r="728" spans="1:2" x14ac:dyDescent="0.2">
      <c r="A728" s="3" t="s">
        <v>723</v>
      </c>
      <c r="B728" s="4">
        <f>602</f>
        <v>602</v>
      </c>
    </row>
    <row r="729" spans="1:2" x14ac:dyDescent="0.2">
      <c r="A729" s="3" t="s">
        <v>724</v>
      </c>
      <c r="B729" s="4">
        <f>602</f>
        <v>602</v>
      </c>
    </row>
    <row r="730" spans="1:2" x14ac:dyDescent="0.2">
      <c r="A730" s="3" t="s">
        <v>725</v>
      </c>
      <c r="B730" s="4">
        <f>601</f>
        <v>601</v>
      </c>
    </row>
    <row r="731" spans="1:2" x14ac:dyDescent="0.2">
      <c r="A731" s="3" t="s">
        <v>726</v>
      </c>
      <c r="B731" s="4">
        <f>601</f>
        <v>601</v>
      </c>
    </row>
    <row r="732" spans="1:2" x14ac:dyDescent="0.2">
      <c r="A732" s="3" t="s">
        <v>727</v>
      </c>
      <c r="B732" s="4">
        <f>601</f>
        <v>601</v>
      </c>
    </row>
    <row r="733" spans="1:2" x14ac:dyDescent="0.2">
      <c r="A733" s="3" t="s">
        <v>728</v>
      </c>
      <c r="B733" s="4">
        <f>600</f>
        <v>600</v>
      </c>
    </row>
    <row r="734" spans="1:2" x14ac:dyDescent="0.2">
      <c r="A734" s="3" t="s">
        <v>729</v>
      </c>
      <c r="B734" s="4">
        <f>595.5</f>
        <v>595.5</v>
      </c>
    </row>
    <row r="735" spans="1:2" x14ac:dyDescent="0.2">
      <c r="A735" s="3" t="s">
        <v>730</v>
      </c>
      <c r="B735" s="4">
        <f>595</f>
        <v>595</v>
      </c>
    </row>
    <row r="736" spans="1:2" x14ac:dyDescent="0.2">
      <c r="A736" s="3" t="s">
        <v>731</v>
      </c>
      <c r="B736" s="4">
        <f>593</f>
        <v>593</v>
      </c>
    </row>
    <row r="737" spans="1:2" x14ac:dyDescent="0.2">
      <c r="A737" s="3" t="s">
        <v>732</v>
      </c>
      <c r="B737" s="4">
        <f>593</f>
        <v>593</v>
      </c>
    </row>
    <row r="738" spans="1:2" x14ac:dyDescent="0.2">
      <c r="A738" s="3" t="s">
        <v>733</v>
      </c>
      <c r="B738" s="4">
        <f>430.33</f>
        <v>430.33</v>
      </c>
    </row>
    <row r="739" spans="1:2" x14ac:dyDescent="0.2">
      <c r="A739" s="3" t="s">
        <v>734</v>
      </c>
      <c r="B739" s="4">
        <f>151</f>
        <v>151</v>
      </c>
    </row>
    <row r="740" spans="1:2" x14ac:dyDescent="0.2">
      <c r="A740" s="3" t="s">
        <v>735</v>
      </c>
      <c r="B740" s="5">
        <f>(B738)+(B739)</f>
        <v>581.32999999999993</v>
      </c>
    </row>
    <row r="741" spans="1:2" x14ac:dyDescent="0.2">
      <c r="A741" s="3" t="s">
        <v>736</v>
      </c>
      <c r="B741" s="4">
        <f>404</f>
        <v>404</v>
      </c>
    </row>
    <row r="742" spans="1:2" x14ac:dyDescent="0.2">
      <c r="A742" s="3" t="s">
        <v>737</v>
      </c>
      <c r="B742" s="4">
        <f>151</f>
        <v>151</v>
      </c>
    </row>
    <row r="743" spans="1:2" x14ac:dyDescent="0.2">
      <c r="A743" s="3" t="s">
        <v>738</v>
      </c>
      <c r="B743" s="4">
        <f>25</f>
        <v>25</v>
      </c>
    </row>
    <row r="744" spans="1:2" x14ac:dyDescent="0.2">
      <c r="A744" s="3" t="s">
        <v>739</v>
      </c>
      <c r="B744" s="5">
        <f>((B741)+(B743))+(B742)</f>
        <v>580</v>
      </c>
    </row>
    <row r="745" spans="1:2" x14ac:dyDescent="0.2">
      <c r="A745" s="3" t="s">
        <v>740</v>
      </c>
      <c r="B745" s="4">
        <f>579</f>
        <v>579</v>
      </c>
    </row>
    <row r="746" spans="1:2" x14ac:dyDescent="0.2">
      <c r="A746" s="3" t="s">
        <v>741</v>
      </c>
      <c r="B746" s="4">
        <f>578.75</f>
        <v>578.75</v>
      </c>
    </row>
    <row r="747" spans="1:2" x14ac:dyDescent="0.2">
      <c r="A747" s="3" t="s">
        <v>742</v>
      </c>
      <c r="B747" s="4">
        <f>578</f>
        <v>578</v>
      </c>
    </row>
    <row r="748" spans="1:2" x14ac:dyDescent="0.2">
      <c r="A748" s="3" t="s">
        <v>743</v>
      </c>
      <c r="B748" s="4">
        <f>578</f>
        <v>578</v>
      </c>
    </row>
    <row r="749" spans="1:2" x14ac:dyDescent="0.2">
      <c r="A749" s="3" t="s">
        <v>744</v>
      </c>
      <c r="B749" s="4">
        <f>577</f>
        <v>577</v>
      </c>
    </row>
    <row r="750" spans="1:2" x14ac:dyDescent="0.2">
      <c r="A750" s="3" t="s">
        <v>745</v>
      </c>
      <c r="B750" s="4">
        <f>571</f>
        <v>571</v>
      </c>
    </row>
    <row r="751" spans="1:2" x14ac:dyDescent="0.2">
      <c r="A751" s="3" t="s">
        <v>746</v>
      </c>
      <c r="B751" s="4">
        <f>566.3</f>
        <v>566.29999999999995</v>
      </c>
    </row>
    <row r="752" spans="1:2" x14ac:dyDescent="0.2">
      <c r="A752" s="3" t="s">
        <v>747</v>
      </c>
      <c r="B752" s="4">
        <f>566</f>
        <v>566</v>
      </c>
    </row>
    <row r="753" spans="1:2" x14ac:dyDescent="0.2">
      <c r="A753" s="3" t="s">
        <v>748</v>
      </c>
      <c r="B753" s="4">
        <f>564</f>
        <v>564</v>
      </c>
    </row>
    <row r="754" spans="1:2" x14ac:dyDescent="0.2">
      <c r="A754" s="3" t="s">
        <v>749</v>
      </c>
      <c r="B754" s="4">
        <f>563.14</f>
        <v>563.14</v>
      </c>
    </row>
    <row r="755" spans="1:2" x14ac:dyDescent="0.2">
      <c r="A755" s="3" t="s">
        <v>750</v>
      </c>
      <c r="B755" s="4">
        <f>562</f>
        <v>562</v>
      </c>
    </row>
    <row r="756" spans="1:2" x14ac:dyDescent="0.2">
      <c r="A756" s="3" t="s">
        <v>751</v>
      </c>
      <c r="B756" s="4">
        <f>562</f>
        <v>562</v>
      </c>
    </row>
    <row r="757" spans="1:2" x14ac:dyDescent="0.2">
      <c r="A757" s="3" t="s">
        <v>752</v>
      </c>
      <c r="B757" s="4">
        <f>561</f>
        <v>561</v>
      </c>
    </row>
    <row r="758" spans="1:2" x14ac:dyDescent="0.2">
      <c r="A758" s="3" t="s">
        <v>753</v>
      </c>
      <c r="B758" s="4">
        <f>559.8</f>
        <v>559.79999999999995</v>
      </c>
    </row>
    <row r="759" spans="1:2" x14ac:dyDescent="0.2">
      <c r="A759" s="3" t="s">
        <v>754</v>
      </c>
      <c r="B759" s="4">
        <f>559.11</f>
        <v>559.11</v>
      </c>
    </row>
    <row r="760" spans="1:2" x14ac:dyDescent="0.2">
      <c r="A760" s="3" t="s">
        <v>755</v>
      </c>
      <c r="B760" s="4">
        <f>558</f>
        <v>558</v>
      </c>
    </row>
    <row r="761" spans="1:2" x14ac:dyDescent="0.2">
      <c r="A761" s="3" t="s">
        <v>756</v>
      </c>
      <c r="B761" s="4">
        <f>555</f>
        <v>555</v>
      </c>
    </row>
    <row r="762" spans="1:2" x14ac:dyDescent="0.2">
      <c r="A762" s="3" t="s">
        <v>757</v>
      </c>
      <c r="B762" s="4">
        <f>555</f>
        <v>555</v>
      </c>
    </row>
    <row r="763" spans="1:2" x14ac:dyDescent="0.2">
      <c r="A763" s="3" t="s">
        <v>758</v>
      </c>
      <c r="B763" s="4">
        <f>554.95</f>
        <v>554.95000000000005</v>
      </c>
    </row>
    <row r="764" spans="1:2" x14ac:dyDescent="0.2">
      <c r="A764" s="3" t="s">
        <v>759</v>
      </c>
      <c r="B764" s="4">
        <f>554</f>
        <v>554</v>
      </c>
    </row>
    <row r="765" spans="1:2" x14ac:dyDescent="0.2">
      <c r="A765" s="3" t="s">
        <v>760</v>
      </c>
      <c r="B765" s="4">
        <f>554</f>
        <v>554</v>
      </c>
    </row>
    <row r="766" spans="1:2" x14ac:dyDescent="0.2">
      <c r="A766" s="3" t="s">
        <v>761</v>
      </c>
      <c r="B766" s="4">
        <f>554</f>
        <v>554</v>
      </c>
    </row>
    <row r="767" spans="1:2" x14ac:dyDescent="0.2">
      <c r="A767" s="3" t="s">
        <v>762</v>
      </c>
      <c r="B767" s="4">
        <f>553</f>
        <v>553</v>
      </c>
    </row>
    <row r="768" spans="1:2" x14ac:dyDescent="0.2">
      <c r="A768" s="3" t="s">
        <v>763</v>
      </c>
      <c r="B768" s="4">
        <f>553</f>
        <v>553</v>
      </c>
    </row>
    <row r="769" spans="1:2" x14ac:dyDescent="0.2">
      <c r="A769" s="3" t="s">
        <v>764</v>
      </c>
      <c r="B769" s="4">
        <f>551</f>
        <v>551</v>
      </c>
    </row>
    <row r="770" spans="1:2" x14ac:dyDescent="0.2">
      <c r="A770" s="3" t="s">
        <v>765</v>
      </c>
      <c r="B770" s="4">
        <f>551</f>
        <v>551</v>
      </c>
    </row>
    <row r="771" spans="1:2" x14ac:dyDescent="0.2">
      <c r="A771" s="3" t="s">
        <v>766</v>
      </c>
      <c r="B771" s="4">
        <f>545</f>
        <v>545</v>
      </c>
    </row>
    <row r="772" spans="1:2" x14ac:dyDescent="0.2">
      <c r="A772" s="3" t="s">
        <v>767</v>
      </c>
      <c r="B772" s="4">
        <f>537.5</f>
        <v>537.5</v>
      </c>
    </row>
    <row r="773" spans="1:2" x14ac:dyDescent="0.2">
      <c r="A773" s="3" t="s">
        <v>768</v>
      </c>
      <c r="B773" s="4">
        <f>537</f>
        <v>537</v>
      </c>
    </row>
    <row r="774" spans="1:2" x14ac:dyDescent="0.2">
      <c r="A774" s="3" t="s">
        <v>769</v>
      </c>
      <c r="B774" s="4">
        <f>534</f>
        <v>534</v>
      </c>
    </row>
    <row r="775" spans="1:2" x14ac:dyDescent="0.2">
      <c r="A775" s="3" t="s">
        <v>770</v>
      </c>
      <c r="B775" s="4">
        <f>523</f>
        <v>523</v>
      </c>
    </row>
    <row r="776" spans="1:2" x14ac:dyDescent="0.2">
      <c r="A776" s="3" t="s">
        <v>771</v>
      </c>
      <c r="B776" s="4">
        <f>11</f>
        <v>11</v>
      </c>
    </row>
    <row r="777" spans="1:2" x14ac:dyDescent="0.2">
      <c r="A777" s="3" t="s">
        <v>772</v>
      </c>
      <c r="B777" s="5">
        <f>(B775)+(B776)</f>
        <v>534</v>
      </c>
    </row>
    <row r="778" spans="1:2" x14ac:dyDescent="0.2">
      <c r="A778" s="3" t="s">
        <v>773</v>
      </c>
      <c r="B778" s="4">
        <f>532</f>
        <v>532</v>
      </c>
    </row>
    <row r="779" spans="1:2" x14ac:dyDescent="0.2">
      <c r="A779" s="3" t="s">
        <v>774</v>
      </c>
      <c r="B779" s="4">
        <f>527</f>
        <v>527</v>
      </c>
    </row>
    <row r="780" spans="1:2" x14ac:dyDescent="0.2">
      <c r="A780" s="3" t="s">
        <v>775</v>
      </c>
      <c r="B780" s="4">
        <f>526</f>
        <v>526</v>
      </c>
    </row>
    <row r="781" spans="1:2" x14ac:dyDescent="0.2">
      <c r="A781" s="3" t="s">
        <v>776</v>
      </c>
      <c r="B781" s="4">
        <f>525</f>
        <v>525</v>
      </c>
    </row>
    <row r="782" spans="1:2" x14ac:dyDescent="0.2">
      <c r="A782" s="3" t="s">
        <v>777</v>
      </c>
      <c r="B782" s="4">
        <f>525</f>
        <v>525</v>
      </c>
    </row>
    <row r="783" spans="1:2" x14ac:dyDescent="0.2">
      <c r="A783" s="3" t="s">
        <v>778</v>
      </c>
      <c r="B783" s="4">
        <f>524.22</f>
        <v>524.22</v>
      </c>
    </row>
    <row r="784" spans="1:2" x14ac:dyDescent="0.2">
      <c r="A784" s="3" t="s">
        <v>779</v>
      </c>
      <c r="B784" s="4">
        <f>522</f>
        <v>522</v>
      </c>
    </row>
    <row r="785" spans="1:2" x14ac:dyDescent="0.2">
      <c r="A785" s="3" t="s">
        <v>780</v>
      </c>
      <c r="B785" s="4">
        <f>522</f>
        <v>522</v>
      </c>
    </row>
    <row r="786" spans="1:2" x14ac:dyDescent="0.2">
      <c r="A786" s="3" t="s">
        <v>781</v>
      </c>
      <c r="B786" s="4">
        <f>521</f>
        <v>521</v>
      </c>
    </row>
    <row r="787" spans="1:2" x14ac:dyDescent="0.2">
      <c r="A787" s="3" t="s">
        <v>782</v>
      </c>
      <c r="B787" s="4">
        <f>521</f>
        <v>521</v>
      </c>
    </row>
    <row r="788" spans="1:2" x14ac:dyDescent="0.2">
      <c r="A788" s="3" t="s">
        <v>783</v>
      </c>
      <c r="B788" s="4">
        <f>516.17</f>
        <v>516.16999999999996</v>
      </c>
    </row>
    <row r="789" spans="1:2" x14ac:dyDescent="0.2">
      <c r="A789" s="3" t="s">
        <v>784</v>
      </c>
      <c r="B789" s="4">
        <f>512</f>
        <v>512</v>
      </c>
    </row>
    <row r="790" spans="1:2" x14ac:dyDescent="0.2">
      <c r="A790" s="3" t="s">
        <v>785</v>
      </c>
      <c r="B790" s="4">
        <f>510</f>
        <v>510</v>
      </c>
    </row>
    <row r="791" spans="1:2" x14ac:dyDescent="0.2">
      <c r="A791" s="3" t="s">
        <v>786</v>
      </c>
      <c r="B791" s="4">
        <f>507</f>
        <v>507</v>
      </c>
    </row>
    <row r="792" spans="1:2" x14ac:dyDescent="0.2">
      <c r="A792" s="3" t="s">
        <v>787</v>
      </c>
      <c r="B792" s="4">
        <f>505</f>
        <v>505</v>
      </c>
    </row>
    <row r="793" spans="1:2" x14ac:dyDescent="0.2">
      <c r="A793" s="3" t="s">
        <v>788</v>
      </c>
      <c r="B793" s="4">
        <f>504</f>
        <v>504</v>
      </c>
    </row>
    <row r="794" spans="1:2" x14ac:dyDescent="0.2">
      <c r="A794" s="3" t="s">
        <v>789</v>
      </c>
      <c r="B794" s="4">
        <f>503.3</f>
        <v>503.3</v>
      </c>
    </row>
    <row r="795" spans="1:2" x14ac:dyDescent="0.2">
      <c r="A795" s="3" t="s">
        <v>790</v>
      </c>
      <c r="B795" s="4">
        <f>503</f>
        <v>503</v>
      </c>
    </row>
    <row r="796" spans="1:2" x14ac:dyDescent="0.2">
      <c r="A796" s="3" t="s">
        <v>791</v>
      </c>
      <c r="B796" s="4">
        <f>502.55</f>
        <v>502.55</v>
      </c>
    </row>
    <row r="797" spans="1:2" x14ac:dyDescent="0.2">
      <c r="A797" s="3" t="s">
        <v>792</v>
      </c>
      <c r="B797" s="4">
        <f>502</f>
        <v>502</v>
      </c>
    </row>
    <row r="798" spans="1:2" x14ac:dyDescent="0.2">
      <c r="A798" s="3" t="s">
        <v>793</v>
      </c>
      <c r="B798" s="4">
        <f>502</f>
        <v>502</v>
      </c>
    </row>
    <row r="799" spans="1:2" x14ac:dyDescent="0.2">
      <c r="A799" s="3" t="s">
        <v>794</v>
      </c>
      <c r="B799" s="4">
        <f>502</f>
        <v>502</v>
      </c>
    </row>
    <row r="800" spans="1:2" x14ac:dyDescent="0.2">
      <c r="A800" s="3" t="s">
        <v>795</v>
      </c>
      <c r="B800" s="4">
        <f>501</f>
        <v>501</v>
      </c>
    </row>
    <row r="801" spans="1:2" x14ac:dyDescent="0.2">
      <c r="A801" s="3" t="s">
        <v>796</v>
      </c>
      <c r="B801" s="4">
        <f>501</f>
        <v>501</v>
      </c>
    </row>
    <row r="802" spans="1:2" x14ac:dyDescent="0.2">
      <c r="A802" s="3" t="s">
        <v>797</v>
      </c>
      <c r="B802" s="4">
        <f>501</f>
        <v>501</v>
      </c>
    </row>
    <row r="803" spans="1:2" x14ac:dyDescent="0.2">
      <c r="A803" s="3" t="s">
        <v>798</v>
      </c>
      <c r="B803" s="4">
        <f>501</f>
        <v>501</v>
      </c>
    </row>
    <row r="804" spans="1:2" x14ac:dyDescent="0.2">
      <c r="A804" s="3" t="s">
        <v>799</v>
      </c>
      <c r="B804" s="4">
        <f>501</f>
        <v>501</v>
      </c>
    </row>
    <row r="805" spans="1:2" x14ac:dyDescent="0.2">
      <c r="A805" s="3" t="s">
        <v>800</v>
      </c>
      <c r="B805" s="4">
        <f>501</f>
        <v>501</v>
      </c>
    </row>
    <row r="806" spans="1:2" x14ac:dyDescent="0.2">
      <c r="A806" s="3" t="s">
        <v>801</v>
      </c>
      <c r="B806" s="4">
        <f>501</f>
        <v>501</v>
      </c>
    </row>
    <row r="807" spans="1:2" x14ac:dyDescent="0.2">
      <c r="A807" s="3" t="s">
        <v>802</v>
      </c>
      <c r="B807" s="4">
        <f>501</f>
        <v>501</v>
      </c>
    </row>
    <row r="808" spans="1:2" x14ac:dyDescent="0.2">
      <c r="A808" s="3" t="s">
        <v>803</v>
      </c>
      <c r="B808" s="4">
        <f>501</f>
        <v>501</v>
      </c>
    </row>
    <row r="809" spans="1:2" x14ac:dyDescent="0.2">
      <c r="A809" s="3" t="s">
        <v>804</v>
      </c>
      <c r="B809" s="4">
        <f>501</f>
        <v>501</v>
      </c>
    </row>
    <row r="810" spans="1:2" x14ac:dyDescent="0.2">
      <c r="A810" s="3" t="s">
        <v>805</v>
      </c>
      <c r="B810" s="4">
        <f>501</f>
        <v>501</v>
      </c>
    </row>
    <row r="811" spans="1:2" x14ac:dyDescent="0.2">
      <c r="A811" s="3" t="s">
        <v>806</v>
      </c>
      <c r="B811" s="4">
        <f>501</f>
        <v>501</v>
      </c>
    </row>
    <row r="812" spans="1:2" x14ac:dyDescent="0.2">
      <c r="A812" s="3" t="s">
        <v>807</v>
      </c>
      <c r="B812" s="4">
        <f>500</f>
        <v>500</v>
      </c>
    </row>
    <row r="813" spans="1:2" x14ac:dyDescent="0.2">
      <c r="A813" s="3" t="s">
        <v>808</v>
      </c>
      <c r="B813" s="4">
        <f>500</f>
        <v>500</v>
      </c>
    </row>
    <row r="814" spans="1:2" x14ac:dyDescent="0.2">
      <c r="A814" s="3" t="s">
        <v>809</v>
      </c>
      <c r="B814" s="4">
        <f>500</f>
        <v>500</v>
      </c>
    </row>
    <row r="815" spans="1:2" x14ac:dyDescent="0.2">
      <c r="A815" s="3" t="s">
        <v>810</v>
      </c>
      <c r="B815" s="4">
        <f>500</f>
        <v>500</v>
      </c>
    </row>
    <row r="816" spans="1:2" x14ac:dyDescent="0.2">
      <c r="A816" s="3" t="s">
        <v>811</v>
      </c>
      <c r="B816" s="4">
        <f>500</f>
        <v>500</v>
      </c>
    </row>
    <row r="817" spans="1:2" x14ac:dyDescent="0.2">
      <c r="A817" s="3" t="s">
        <v>812</v>
      </c>
      <c r="B817" s="4">
        <f>500</f>
        <v>500</v>
      </c>
    </row>
    <row r="818" spans="1:2" x14ac:dyDescent="0.2">
      <c r="A818" s="3" t="s">
        <v>813</v>
      </c>
      <c r="B818" s="4">
        <f>500</f>
        <v>500</v>
      </c>
    </row>
    <row r="819" spans="1:2" x14ac:dyDescent="0.2">
      <c r="A819" s="3" t="s">
        <v>814</v>
      </c>
      <c r="B819" s="4">
        <f>500</f>
        <v>500</v>
      </c>
    </row>
    <row r="820" spans="1:2" x14ac:dyDescent="0.2">
      <c r="A820" s="3" t="s">
        <v>815</v>
      </c>
      <c r="B820" s="4">
        <f>500</f>
        <v>500</v>
      </c>
    </row>
    <row r="821" spans="1:2" x14ac:dyDescent="0.2">
      <c r="A821" s="3" t="s">
        <v>816</v>
      </c>
      <c r="B821" s="4">
        <f>322</f>
        <v>322</v>
      </c>
    </row>
    <row r="822" spans="1:2" x14ac:dyDescent="0.2">
      <c r="A822" s="3" t="s">
        <v>817</v>
      </c>
      <c r="B822" s="4">
        <f>102</f>
        <v>102</v>
      </c>
    </row>
    <row r="823" spans="1:2" x14ac:dyDescent="0.2">
      <c r="A823" s="3" t="s">
        <v>818</v>
      </c>
      <c r="B823" s="4">
        <f>75</f>
        <v>75</v>
      </c>
    </row>
    <row r="824" spans="1:2" x14ac:dyDescent="0.2">
      <c r="A824" s="3" t="s">
        <v>819</v>
      </c>
      <c r="B824" s="5">
        <f>((B821)+(B822))+(B823)</f>
        <v>499</v>
      </c>
    </row>
    <row r="825" spans="1:2" x14ac:dyDescent="0.2">
      <c r="A825" s="3" t="s">
        <v>820</v>
      </c>
      <c r="B825" s="4">
        <f>424</f>
        <v>424</v>
      </c>
    </row>
    <row r="826" spans="1:2" x14ac:dyDescent="0.2">
      <c r="A826" s="3" t="s">
        <v>821</v>
      </c>
      <c r="B826" s="4">
        <f>75</f>
        <v>75</v>
      </c>
    </row>
    <row r="827" spans="1:2" x14ac:dyDescent="0.2">
      <c r="A827" s="3" t="s">
        <v>822</v>
      </c>
      <c r="B827" s="5">
        <f>(B825)+(B826)</f>
        <v>499</v>
      </c>
    </row>
    <row r="828" spans="1:2" x14ac:dyDescent="0.2">
      <c r="A828" s="3" t="s">
        <v>823</v>
      </c>
      <c r="B828" s="4">
        <f>497</f>
        <v>497</v>
      </c>
    </row>
    <row r="829" spans="1:2" x14ac:dyDescent="0.2">
      <c r="A829" s="3" t="s">
        <v>824</v>
      </c>
      <c r="B829" s="4">
        <f>496</f>
        <v>496</v>
      </c>
    </row>
    <row r="830" spans="1:2" x14ac:dyDescent="0.2">
      <c r="A830" s="3" t="s">
        <v>825</v>
      </c>
      <c r="B830" s="4">
        <f>491</f>
        <v>491</v>
      </c>
    </row>
    <row r="831" spans="1:2" x14ac:dyDescent="0.2">
      <c r="A831" s="3" t="s">
        <v>826</v>
      </c>
      <c r="B831" s="4">
        <f>491</f>
        <v>491</v>
      </c>
    </row>
    <row r="832" spans="1:2" x14ac:dyDescent="0.2">
      <c r="A832" s="3" t="s">
        <v>827</v>
      </c>
      <c r="B832" s="4">
        <f>491</f>
        <v>491</v>
      </c>
    </row>
    <row r="833" spans="1:2" x14ac:dyDescent="0.2">
      <c r="A833" s="3" t="s">
        <v>828</v>
      </c>
      <c r="B833" s="4">
        <f>490.55</f>
        <v>490.55</v>
      </c>
    </row>
    <row r="834" spans="1:2" x14ac:dyDescent="0.2">
      <c r="A834" s="3" t="s">
        <v>829</v>
      </c>
      <c r="B834" s="4">
        <f>490.11</f>
        <v>490.11</v>
      </c>
    </row>
    <row r="835" spans="1:2" x14ac:dyDescent="0.2">
      <c r="A835" s="3" t="s">
        <v>830</v>
      </c>
      <c r="B835" s="4">
        <f>364</f>
        <v>364</v>
      </c>
    </row>
    <row r="836" spans="1:2" x14ac:dyDescent="0.2">
      <c r="A836" s="3" t="s">
        <v>831</v>
      </c>
      <c r="B836" s="4">
        <f>126</f>
        <v>126</v>
      </c>
    </row>
    <row r="837" spans="1:2" x14ac:dyDescent="0.2">
      <c r="A837" s="3" t="s">
        <v>832</v>
      </c>
      <c r="B837" s="5">
        <f>(B835)+(B836)</f>
        <v>490</v>
      </c>
    </row>
    <row r="838" spans="1:2" x14ac:dyDescent="0.2">
      <c r="A838" s="3" t="s">
        <v>833</v>
      </c>
      <c r="B838" s="4">
        <f>490</f>
        <v>490</v>
      </c>
    </row>
    <row r="839" spans="1:2" x14ac:dyDescent="0.2">
      <c r="A839" s="3" t="s">
        <v>834</v>
      </c>
      <c r="B839" s="4">
        <f>489</f>
        <v>489</v>
      </c>
    </row>
    <row r="840" spans="1:2" x14ac:dyDescent="0.2">
      <c r="A840" s="3" t="s">
        <v>835</v>
      </c>
      <c r="B840" s="4">
        <f>484</f>
        <v>484</v>
      </c>
    </row>
    <row r="841" spans="1:2" x14ac:dyDescent="0.2">
      <c r="A841" s="3" t="s">
        <v>836</v>
      </c>
      <c r="B841" s="4">
        <f>480</f>
        <v>480</v>
      </c>
    </row>
    <row r="842" spans="1:2" x14ac:dyDescent="0.2">
      <c r="A842" s="3" t="s">
        <v>837</v>
      </c>
      <c r="B842" s="4">
        <f>480</f>
        <v>480</v>
      </c>
    </row>
    <row r="843" spans="1:2" x14ac:dyDescent="0.2">
      <c r="A843" s="3" t="s">
        <v>838</v>
      </c>
      <c r="B843" s="4">
        <f>478</f>
        <v>478</v>
      </c>
    </row>
    <row r="844" spans="1:2" x14ac:dyDescent="0.2">
      <c r="A844" s="3" t="s">
        <v>839</v>
      </c>
      <c r="B844" s="4">
        <f>477</f>
        <v>477</v>
      </c>
    </row>
    <row r="845" spans="1:2" x14ac:dyDescent="0.2">
      <c r="A845" s="3" t="s">
        <v>840</v>
      </c>
      <c r="B845" s="4">
        <f>477</f>
        <v>477</v>
      </c>
    </row>
    <row r="846" spans="1:2" x14ac:dyDescent="0.2">
      <c r="A846" s="3" t="s">
        <v>841</v>
      </c>
      <c r="B846" s="4">
        <f>473</f>
        <v>473</v>
      </c>
    </row>
    <row r="847" spans="1:2" x14ac:dyDescent="0.2">
      <c r="A847" s="3" t="s">
        <v>842</v>
      </c>
      <c r="B847" s="4">
        <f>473</f>
        <v>473</v>
      </c>
    </row>
    <row r="848" spans="1:2" x14ac:dyDescent="0.2">
      <c r="A848" s="3" t="s">
        <v>843</v>
      </c>
      <c r="B848" s="4">
        <f>471</f>
        <v>471</v>
      </c>
    </row>
    <row r="849" spans="1:2" x14ac:dyDescent="0.2">
      <c r="A849" s="3" t="s">
        <v>844</v>
      </c>
      <c r="B849" s="4">
        <f>468.97</f>
        <v>468.97</v>
      </c>
    </row>
    <row r="850" spans="1:2" x14ac:dyDescent="0.2">
      <c r="A850" s="3" t="s">
        <v>845</v>
      </c>
      <c r="B850" s="4">
        <f>468.68</f>
        <v>468.68</v>
      </c>
    </row>
    <row r="851" spans="1:2" x14ac:dyDescent="0.2">
      <c r="A851" s="3" t="s">
        <v>846</v>
      </c>
      <c r="B851" s="4">
        <f>467</f>
        <v>467</v>
      </c>
    </row>
    <row r="852" spans="1:2" x14ac:dyDescent="0.2">
      <c r="A852" s="3" t="s">
        <v>847</v>
      </c>
      <c r="B852" s="4">
        <f>466</f>
        <v>466</v>
      </c>
    </row>
    <row r="853" spans="1:2" x14ac:dyDescent="0.2">
      <c r="A853" s="3" t="s">
        <v>848</v>
      </c>
      <c r="B853" s="4">
        <f>462</f>
        <v>462</v>
      </c>
    </row>
    <row r="854" spans="1:2" x14ac:dyDescent="0.2">
      <c r="A854" s="3" t="s">
        <v>849</v>
      </c>
      <c r="B854" s="4">
        <f>462</f>
        <v>462</v>
      </c>
    </row>
    <row r="855" spans="1:2" x14ac:dyDescent="0.2">
      <c r="A855" s="3" t="s">
        <v>850</v>
      </c>
      <c r="B855" s="4">
        <f>461</f>
        <v>461</v>
      </c>
    </row>
    <row r="856" spans="1:2" x14ac:dyDescent="0.2">
      <c r="A856" s="3" t="s">
        <v>851</v>
      </c>
      <c r="B856" s="4">
        <f>455</f>
        <v>455</v>
      </c>
    </row>
    <row r="857" spans="1:2" x14ac:dyDescent="0.2">
      <c r="A857" s="3" t="s">
        <v>852</v>
      </c>
      <c r="B857" s="4">
        <f>454</f>
        <v>454</v>
      </c>
    </row>
    <row r="858" spans="1:2" x14ac:dyDescent="0.2">
      <c r="A858" s="3" t="s">
        <v>853</v>
      </c>
      <c r="B858" s="4">
        <f>454</f>
        <v>454</v>
      </c>
    </row>
    <row r="859" spans="1:2" x14ac:dyDescent="0.2">
      <c r="A859" s="3" t="s">
        <v>854</v>
      </c>
      <c r="B859" s="4">
        <f>453</f>
        <v>453</v>
      </c>
    </row>
    <row r="860" spans="1:2" x14ac:dyDescent="0.2">
      <c r="A860" s="3" t="s">
        <v>855</v>
      </c>
      <c r="B860" s="4">
        <f>453</f>
        <v>453</v>
      </c>
    </row>
    <row r="861" spans="1:2" x14ac:dyDescent="0.2">
      <c r="A861" s="3" t="s">
        <v>856</v>
      </c>
      <c r="B861" s="4">
        <f>453</f>
        <v>453</v>
      </c>
    </row>
    <row r="862" spans="1:2" x14ac:dyDescent="0.2">
      <c r="A862" s="3" t="s">
        <v>857</v>
      </c>
      <c r="B862" s="4">
        <f>453</f>
        <v>453</v>
      </c>
    </row>
    <row r="863" spans="1:2" x14ac:dyDescent="0.2">
      <c r="A863" s="3" t="s">
        <v>858</v>
      </c>
      <c r="B863" s="4">
        <f>453</f>
        <v>453</v>
      </c>
    </row>
    <row r="864" spans="1:2" x14ac:dyDescent="0.2">
      <c r="A864" s="3" t="s">
        <v>859</v>
      </c>
      <c r="B864" s="4">
        <f>453</f>
        <v>453</v>
      </c>
    </row>
    <row r="865" spans="1:2" x14ac:dyDescent="0.2">
      <c r="A865" s="3" t="s">
        <v>860</v>
      </c>
      <c r="B865" s="4">
        <f>453</f>
        <v>453</v>
      </c>
    </row>
    <row r="866" spans="1:2" x14ac:dyDescent="0.2">
      <c r="A866" s="3" t="s">
        <v>861</v>
      </c>
      <c r="B866" s="4">
        <f>452</f>
        <v>452</v>
      </c>
    </row>
    <row r="867" spans="1:2" x14ac:dyDescent="0.2">
      <c r="A867" s="3" t="s">
        <v>862</v>
      </c>
      <c r="B867" s="4">
        <f>452</f>
        <v>452</v>
      </c>
    </row>
    <row r="868" spans="1:2" x14ac:dyDescent="0.2">
      <c r="A868" s="3" t="s">
        <v>863</v>
      </c>
      <c r="B868" s="4">
        <f>452</f>
        <v>452</v>
      </c>
    </row>
    <row r="869" spans="1:2" x14ac:dyDescent="0.2">
      <c r="A869" s="3" t="s">
        <v>864</v>
      </c>
      <c r="B869" s="4">
        <f>452</f>
        <v>452</v>
      </c>
    </row>
    <row r="870" spans="1:2" x14ac:dyDescent="0.2">
      <c r="A870" s="3" t="s">
        <v>865</v>
      </c>
      <c r="B870" s="4">
        <f>452</f>
        <v>452</v>
      </c>
    </row>
    <row r="871" spans="1:2" x14ac:dyDescent="0.2">
      <c r="A871" s="3" t="s">
        <v>866</v>
      </c>
      <c r="B871" s="4">
        <f>452</f>
        <v>452</v>
      </c>
    </row>
    <row r="872" spans="1:2" x14ac:dyDescent="0.2">
      <c r="A872" s="3" t="s">
        <v>867</v>
      </c>
      <c r="B872" s="4">
        <f>452</f>
        <v>452</v>
      </c>
    </row>
    <row r="873" spans="1:2" x14ac:dyDescent="0.2">
      <c r="A873" s="3" t="s">
        <v>868</v>
      </c>
      <c r="B873" s="4">
        <f>452</f>
        <v>452</v>
      </c>
    </row>
    <row r="874" spans="1:2" x14ac:dyDescent="0.2">
      <c r="A874" s="3" t="s">
        <v>869</v>
      </c>
      <c r="B874" s="4">
        <f>451</f>
        <v>451</v>
      </c>
    </row>
    <row r="875" spans="1:2" x14ac:dyDescent="0.2">
      <c r="A875" s="3" t="s">
        <v>870</v>
      </c>
      <c r="B875" s="4">
        <f>451</f>
        <v>451</v>
      </c>
    </row>
    <row r="876" spans="1:2" x14ac:dyDescent="0.2">
      <c r="A876" s="3" t="s">
        <v>871</v>
      </c>
      <c r="B876" s="4">
        <f>451</f>
        <v>451</v>
      </c>
    </row>
    <row r="877" spans="1:2" x14ac:dyDescent="0.2">
      <c r="A877" s="3" t="s">
        <v>872</v>
      </c>
      <c r="B877" s="4">
        <f>451</f>
        <v>451</v>
      </c>
    </row>
    <row r="878" spans="1:2" x14ac:dyDescent="0.2">
      <c r="A878" s="3" t="s">
        <v>873</v>
      </c>
      <c r="B878" s="4">
        <f>450</f>
        <v>450</v>
      </c>
    </row>
    <row r="879" spans="1:2" x14ac:dyDescent="0.2">
      <c r="A879" s="3" t="s">
        <v>874</v>
      </c>
      <c r="B879" s="4">
        <f>450</f>
        <v>450</v>
      </c>
    </row>
    <row r="880" spans="1:2" x14ac:dyDescent="0.2">
      <c r="A880" s="3" t="s">
        <v>875</v>
      </c>
      <c r="B880" s="4">
        <f>449</f>
        <v>449</v>
      </c>
    </row>
    <row r="881" spans="1:2" x14ac:dyDescent="0.2">
      <c r="A881" s="3" t="s">
        <v>876</v>
      </c>
      <c r="B881" s="4">
        <f>449</f>
        <v>449</v>
      </c>
    </row>
    <row r="882" spans="1:2" x14ac:dyDescent="0.2">
      <c r="A882" s="3" t="s">
        <v>877</v>
      </c>
      <c r="B882" s="4">
        <f>446.5</f>
        <v>446.5</v>
      </c>
    </row>
    <row r="883" spans="1:2" x14ac:dyDescent="0.2">
      <c r="A883" s="3" t="s">
        <v>878</v>
      </c>
      <c r="B883" s="4">
        <f>446</f>
        <v>446</v>
      </c>
    </row>
    <row r="884" spans="1:2" x14ac:dyDescent="0.2">
      <c r="A884" s="3" t="s">
        <v>879</v>
      </c>
      <c r="B884" s="4">
        <f>446</f>
        <v>446</v>
      </c>
    </row>
    <row r="885" spans="1:2" x14ac:dyDescent="0.2">
      <c r="A885" s="3" t="s">
        <v>880</v>
      </c>
      <c r="B885" s="4">
        <f>445.6</f>
        <v>445.6</v>
      </c>
    </row>
    <row r="886" spans="1:2" x14ac:dyDescent="0.2">
      <c r="A886" s="3" t="s">
        <v>881</v>
      </c>
      <c r="B886" s="4">
        <f>445</f>
        <v>445</v>
      </c>
    </row>
    <row r="887" spans="1:2" x14ac:dyDescent="0.2">
      <c r="A887" s="3" t="s">
        <v>882</v>
      </c>
      <c r="B887" s="4">
        <f>444</f>
        <v>444</v>
      </c>
    </row>
    <row r="888" spans="1:2" x14ac:dyDescent="0.2">
      <c r="A888" s="3" t="s">
        <v>883</v>
      </c>
      <c r="B888" s="4">
        <f>442</f>
        <v>442</v>
      </c>
    </row>
    <row r="889" spans="1:2" x14ac:dyDescent="0.2">
      <c r="A889" s="3" t="s">
        <v>884</v>
      </c>
      <c r="B889" s="4">
        <f>441</f>
        <v>441</v>
      </c>
    </row>
    <row r="890" spans="1:2" x14ac:dyDescent="0.2">
      <c r="A890" s="3" t="s">
        <v>885</v>
      </c>
      <c r="B890" s="4">
        <f>439.43</f>
        <v>439.43</v>
      </c>
    </row>
    <row r="891" spans="1:2" x14ac:dyDescent="0.2">
      <c r="A891" s="3" t="s">
        <v>886</v>
      </c>
      <c r="B891" s="4">
        <f>438</f>
        <v>438</v>
      </c>
    </row>
    <row r="892" spans="1:2" x14ac:dyDescent="0.2">
      <c r="A892" s="3" t="s">
        <v>887</v>
      </c>
      <c r="B892" s="4">
        <f>437</f>
        <v>437</v>
      </c>
    </row>
    <row r="893" spans="1:2" x14ac:dyDescent="0.2">
      <c r="A893" s="3" t="s">
        <v>888</v>
      </c>
      <c r="B893" s="4">
        <f>436.47</f>
        <v>436.47</v>
      </c>
    </row>
    <row r="894" spans="1:2" x14ac:dyDescent="0.2">
      <c r="A894" s="3" t="s">
        <v>889</v>
      </c>
      <c r="B894" s="4">
        <f>436</f>
        <v>436</v>
      </c>
    </row>
    <row r="895" spans="1:2" x14ac:dyDescent="0.2">
      <c r="A895" s="3" t="s">
        <v>890</v>
      </c>
      <c r="B895" s="4">
        <f>436</f>
        <v>436</v>
      </c>
    </row>
    <row r="896" spans="1:2" x14ac:dyDescent="0.2">
      <c r="A896" s="3" t="s">
        <v>891</v>
      </c>
      <c r="B896" s="4">
        <f>436</f>
        <v>436</v>
      </c>
    </row>
    <row r="897" spans="1:2" x14ac:dyDescent="0.2">
      <c r="A897" s="3" t="s">
        <v>892</v>
      </c>
      <c r="B897" s="4">
        <f>433.6</f>
        <v>433.6</v>
      </c>
    </row>
    <row r="898" spans="1:2" x14ac:dyDescent="0.2">
      <c r="A898" s="3" t="s">
        <v>893</v>
      </c>
      <c r="B898" s="4">
        <f>433</f>
        <v>433</v>
      </c>
    </row>
    <row r="899" spans="1:2" x14ac:dyDescent="0.2">
      <c r="A899" s="3" t="s">
        <v>894</v>
      </c>
      <c r="B899" s="4">
        <f>352</f>
        <v>352</v>
      </c>
    </row>
    <row r="900" spans="1:2" x14ac:dyDescent="0.2">
      <c r="A900" s="3" t="s">
        <v>895</v>
      </c>
      <c r="B900" s="4">
        <f>81</f>
        <v>81</v>
      </c>
    </row>
    <row r="901" spans="1:2" x14ac:dyDescent="0.2">
      <c r="A901" s="3" t="s">
        <v>896</v>
      </c>
      <c r="B901" s="5">
        <f>(B899)+(B900)</f>
        <v>433</v>
      </c>
    </row>
    <row r="902" spans="1:2" x14ac:dyDescent="0.2">
      <c r="A902" s="3" t="s">
        <v>897</v>
      </c>
      <c r="B902" s="4">
        <f>432</f>
        <v>432</v>
      </c>
    </row>
    <row r="903" spans="1:2" x14ac:dyDescent="0.2">
      <c r="A903" s="3" t="s">
        <v>898</v>
      </c>
      <c r="B903" s="4">
        <f>428</f>
        <v>428</v>
      </c>
    </row>
    <row r="904" spans="1:2" x14ac:dyDescent="0.2">
      <c r="A904" s="3" t="s">
        <v>899</v>
      </c>
      <c r="B904" s="4">
        <f>427</f>
        <v>427</v>
      </c>
    </row>
    <row r="905" spans="1:2" x14ac:dyDescent="0.2">
      <c r="A905" s="3" t="s">
        <v>900</v>
      </c>
      <c r="B905" s="4">
        <f>427</f>
        <v>427</v>
      </c>
    </row>
    <row r="906" spans="1:2" x14ac:dyDescent="0.2">
      <c r="A906" s="3" t="s">
        <v>901</v>
      </c>
      <c r="B906" s="4">
        <f>426.5</f>
        <v>426.5</v>
      </c>
    </row>
    <row r="907" spans="1:2" x14ac:dyDescent="0.2">
      <c r="A907" s="3" t="s">
        <v>902</v>
      </c>
      <c r="B907" s="4">
        <f>424</f>
        <v>424</v>
      </c>
    </row>
    <row r="908" spans="1:2" x14ac:dyDescent="0.2">
      <c r="A908" s="3" t="s">
        <v>903</v>
      </c>
      <c r="B908" s="4">
        <f>423.66</f>
        <v>423.66</v>
      </c>
    </row>
    <row r="909" spans="1:2" x14ac:dyDescent="0.2">
      <c r="A909" s="3" t="s">
        <v>904</v>
      </c>
      <c r="B909" s="4">
        <f>423.4</f>
        <v>423.4</v>
      </c>
    </row>
    <row r="910" spans="1:2" x14ac:dyDescent="0.2">
      <c r="A910" s="3" t="s">
        <v>905</v>
      </c>
      <c r="B910" s="4">
        <f>423</f>
        <v>423</v>
      </c>
    </row>
    <row r="911" spans="1:2" x14ac:dyDescent="0.2">
      <c r="A911" s="3" t="s">
        <v>906</v>
      </c>
      <c r="B911" s="4">
        <f>419</f>
        <v>419</v>
      </c>
    </row>
    <row r="912" spans="1:2" x14ac:dyDescent="0.2">
      <c r="A912" s="3" t="s">
        <v>907</v>
      </c>
      <c r="B912" s="4">
        <f>418</f>
        <v>418</v>
      </c>
    </row>
    <row r="913" spans="1:2" x14ac:dyDescent="0.2">
      <c r="A913" s="3" t="s">
        <v>908</v>
      </c>
      <c r="B913" s="4">
        <f>417</f>
        <v>417</v>
      </c>
    </row>
    <row r="914" spans="1:2" x14ac:dyDescent="0.2">
      <c r="A914" s="3" t="s">
        <v>909</v>
      </c>
      <c r="B914" s="4">
        <f>417</f>
        <v>417</v>
      </c>
    </row>
    <row r="915" spans="1:2" x14ac:dyDescent="0.2">
      <c r="A915" s="3" t="s">
        <v>910</v>
      </c>
      <c r="B915" s="4">
        <f>416</f>
        <v>416</v>
      </c>
    </row>
    <row r="916" spans="1:2" x14ac:dyDescent="0.2">
      <c r="A916" s="3" t="s">
        <v>911</v>
      </c>
      <c r="B916" s="4">
        <f>263</f>
        <v>263</v>
      </c>
    </row>
    <row r="917" spans="1:2" x14ac:dyDescent="0.2">
      <c r="A917" s="3" t="s">
        <v>912</v>
      </c>
      <c r="B917" s="4">
        <f>153</f>
        <v>153</v>
      </c>
    </row>
    <row r="918" spans="1:2" x14ac:dyDescent="0.2">
      <c r="A918" s="3" t="s">
        <v>913</v>
      </c>
      <c r="B918" s="5">
        <f>(B916)+(B917)</f>
        <v>416</v>
      </c>
    </row>
    <row r="919" spans="1:2" x14ac:dyDescent="0.2">
      <c r="A919" s="3" t="s">
        <v>914</v>
      </c>
      <c r="B919" s="4">
        <f>390</f>
        <v>390</v>
      </c>
    </row>
    <row r="920" spans="1:2" x14ac:dyDescent="0.2">
      <c r="A920" s="3" t="s">
        <v>915</v>
      </c>
      <c r="B920" s="4">
        <f>25</f>
        <v>25</v>
      </c>
    </row>
    <row r="921" spans="1:2" x14ac:dyDescent="0.2">
      <c r="A921" s="3" t="s">
        <v>916</v>
      </c>
      <c r="B921" s="5">
        <f>(B919)+(B920)</f>
        <v>415</v>
      </c>
    </row>
    <row r="922" spans="1:2" x14ac:dyDescent="0.2">
      <c r="A922" s="3" t="s">
        <v>917</v>
      </c>
      <c r="B922" s="4">
        <f>414</f>
        <v>414</v>
      </c>
    </row>
    <row r="923" spans="1:2" x14ac:dyDescent="0.2">
      <c r="A923" s="3" t="s">
        <v>918</v>
      </c>
      <c r="B923" s="4">
        <f>412.83</f>
        <v>412.83</v>
      </c>
    </row>
    <row r="924" spans="1:2" x14ac:dyDescent="0.2">
      <c r="A924" s="3" t="s">
        <v>919</v>
      </c>
      <c r="B924" s="4">
        <f>412</f>
        <v>412</v>
      </c>
    </row>
    <row r="925" spans="1:2" x14ac:dyDescent="0.2">
      <c r="A925" s="3" t="s">
        <v>920</v>
      </c>
      <c r="B925" s="4">
        <f>259</f>
        <v>259</v>
      </c>
    </row>
    <row r="926" spans="1:2" x14ac:dyDescent="0.2">
      <c r="A926" s="3" t="s">
        <v>921</v>
      </c>
      <c r="B926" s="4">
        <f>152</f>
        <v>152</v>
      </c>
    </row>
    <row r="927" spans="1:2" x14ac:dyDescent="0.2">
      <c r="A927" s="3" t="s">
        <v>922</v>
      </c>
      <c r="B927" s="5">
        <f>(B925)+(B926)</f>
        <v>411</v>
      </c>
    </row>
    <row r="928" spans="1:2" x14ac:dyDescent="0.2">
      <c r="A928" s="3" t="s">
        <v>923</v>
      </c>
      <c r="B928" s="4">
        <f>408</f>
        <v>408</v>
      </c>
    </row>
    <row r="929" spans="1:2" x14ac:dyDescent="0.2">
      <c r="A929" s="3" t="s">
        <v>924</v>
      </c>
      <c r="B929" s="4">
        <f>405</f>
        <v>405</v>
      </c>
    </row>
    <row r="930" spans="1:2" x14ac:dyDescent="0.2">
      <c r="A930" s="3" t="s">
        <v>925</v>
      </c>
      <c r="B930" s="4">
        <f>404</f>
        <v>404</v>
      </c>
    </row>
    <row r="931" spans="1:2" x14ac:dyDescent="0.2">
      <c r="A931" s="3" t="s">
        <v>926</v>
      </c>
      <c r="B931" s="4">
        <f>403</f>
        <v>403</v>
      </c>
    </row>
    <row r="932" spans="1:2" x14ac:dyDescent="0.2">
      <c r="A932" s="3" t="s">
        <v>927</v>
      </c>
      <c r="B932" s="4">
        <f>403</f>
        <v>403</v>
      </c>
    </row>
    <row r="933" spans="1:2" x14ac:dyDescent="0.2">
      <c r="A933" s="3" t="s">
        <v>928</v>
      </c>
      <c r="B933" s="4">
        <f>402.33</f>
        <v>402.33</v>
      </c>
    </row>
    <row r="934" spans="1:2" x14ac:dyDescent="0.2">
      <c r="A934" s="3" t="s">
        <v>929</v>
      </c>
      <c r="B934" s="4">
        <f>152</f>
        <v>152</v>
      </c>
    </row>
    <row r="935" spans="1:2" x14ac:dyDescent="0.2">
      <c r="A935" s="3" t="s">
        <v>930</v>
      </c>
      <c r="B935" s="4">
        <f>250</f>
        <v>250</v>
      </c>
    </row>
    <row r="936" spans="1:2" x14ac:dyDescent="0.2">
      <c r="A936" s="3" t="s">
        <v>931</v>
      </c>
      <c r="B936" s="5">
        <f>(B934)+(B935)</f>
        <v>402</v>
      </c>
    </row>
    <row r="937" spans="1:2" x14ac:dyDescent="0.2">
      <c r="A937" s="3" t="s">
        <v>932</v>
      </c>
      <c r="B937" s="4">
        <f>402</f>
        <v>402</v>
      </c>
    </row>
    <row r="938" spans="1:2" x14ac:dyDescent="0.2">
      <c r="A938" s="3" t="s">
        <v>933</v>
      </c>
      <c r="B938" s="4">
        <f>402</f>
        <v>402</v>
      </c>
    </row>
    <row r="939" spans="1:2" x14ac:dyDescent="0.2">
      <c r="A939" s="3" t="s">
        <v>934</v>
      </c>
      <c r="B939" s="4">
        <f>402</f>
        <v>402</v>
      </c>
    </row>
    <row r="940" spans="1:2" x14ac:dyDescent="0.2">
      <c r="A940" s="3" t="s">
        <v>935</v>
      </c>
      <c r="B940" s="4">
        <f>402</f>
        <v>402</v>
      </c>
    </row>
    <row r="941" spans="1:2" x14ac:dyDescent="0.2">
      <c r="A941" s="3" t="s">
        <v>936</v>
      </c>
      <c r="B941" s="4">
        <f>401</f>
        <v>401</v>
      </c>
    </row>
    <row r="942" spans="1:2" x14ac:dyDescent="0.2">
      <c r="A942" s="3" t="s">
        <v>937</v>
      </c>
      <c r="B942" s="4">
        <f>401</f>
        <v>401</v>
      </c>
    </row>
    <row r="943" spans="1:2" x14ac:dyDescent="0.2">
      <c r="A943" s="3" t="s">
        <v>938</v>
      </c>
      <c r="B943" s="4">
        <f>401</f>
        <v>401</v>
      </c>
    </row>
    <row r="944" spans="1:2" x14ac:dyDescent="0.2">
      <c r="A944" s="3" t="s">
        <v>939</v>
      </c>
      <c r="B944" s="4">
        <f>401</f>
        <v>401</v>
      </c>
    </row>
    <row r="945" spans="1:2" x14ac:dyDescent="0.2">
      <c r="A945" s="3" t="s">
        <v>940</v>
      </c>
      <c r="B945" s="4">
        <f>401</f>
        <v>401</v>
      </c>
    </row>
    <row r="946" spans="1:2" x14ac:dyDescent="0.2">
      <c r="A946" s="3" t="s">
        <v>941</v>
      </c>
      <c r="B946" s="4">
        <f>401</f>
        <v>401</v>
      </c>
    </row>
    <row r="947" spans="1:2" x14ac:dyDescent="0.2">
      <c r="A947" s="3" t="s">
        <v>942</v>
      </c>
      <c r="B947" s="4">
        <f>401</f>
        <v>401</v>
      </c>
    </row>
    <row r="948" spans="1:2" x14ac:dyDescent="0.2">
      <c r="A948" s="3" t="s">
        <v>943</v>
      </c>
      <c r="B948" s="4">
        <f>400</f>
        <v>400</v>
      </c>
    </row>
    <row r="949" spans="1:2" x14ac:dyDescent="0.2">
      <c r="A949" s="3" t="s">
        <v>944</v>
      </c>
      <c r="B949" s="4">
        <f>400</f>
        <v>400</v>
      </c>
    </row>
    <row r="950" spans="1:2" x14ac:dyDescent="0.2">
      <c r="A950" s="3" t="s">
        <v>945</v>
      </c>
      <c r="B950" s="4">
        <f>400</f>
        <v>400</v>
      </c>
    </row>
    <row r="951" spans="1:2" x14ac:dyDescent="0.2">
      <c r="A951" s="3" t="s">
        <v>946</v>
      </c>
      <c r="B951" s="4">
        <f>400</f>
        <v>400</v>
      </c>
    </row>
    <row r="952" spans="1:2" x14ac:dyDescent="0.2">
      <c r="A952" s="3" t="s">
        <v>947</v>
      </c>
      <c r="B952" s="4">
        <f>400</f>
        <v>400</v>
      </c>
    </row>
    <row r="953" spans="1:2" x14ac:dyDescent="0.2">
      <c r="A953" s="3" t="s">
        <v>948</v>
      </c>
      <c r="B953" s="4">
        <f>400</f>
        <v>400</v>
      </c>
    </row>
    <row r="954" spans="1:2" x14ac:dyDescent="0.2">
      <c r="A954" s="3" t="s">
        <v>949</v>
      </c>
      <c r="B954" s="4">
        <f>399</f>
        <v>399</v>
      </c>
    </row>
    <row r="955" spans="1:2" x14ac:dyDescent="0.2">
      <c r="A955" s="3" t="s">
        <v>950</v>
      </c>
      <c r="B955" s="4">
        <f>397</f>
        <v>397</v>
      </c>
    </row>
    <row r="956" spans="1:2" x14ac:dyDescent="0.2">
      <c r="A956" s="3" t="s">
        <v>951</v>
      </c>
      <c r="B956" s="4">
        <f>295.83</f>
        <v>295.83</v>
      </c>
    </row>
    <row r="957" spans="1:2" x14ac:dyDescent="0.2">
      <c r="A957" s="3" t="s">
        <v>952</v>
      </c>
      <c r="B957" s="4">
        <f>101</f>
        <v>101</v>
      </c>
    </row>
    <row r="958" spans="1:2" x14ac:dyDescent="0.2">
      <c r="A958" s="3" t="s">
        <v>953</v>
      </c>
      <c r="B958" s="5">
        <f>(B956)+(B957)</f>
        <v>396.83</v>
      </c>
    </row>
    <row r="959" spans="1:2" x14ac:dyDescent="0.2">
      <c r="A959" s="3" t="s">
        <v>954</v>
      </c>
      <c r="B959" s="4">
        <f>396</f>
        <v>396</v>
      </c>
    </row>
    <row r="960" spans="1:2" x14ac:dyDescent="0.2">
      <c r="A960" s="3" t="s">
        <v>955</v>
      </c>
      <c r="B960" s="4">
        <f>395</f>
        <v>395</v>
      </c>
    </row>
    <row r="961" spans="1:2" x14ac:dyDescent="0.2">
      <c r="A961" s="3" t="s">
        <v>956</v>
      </c>
      <c r="B961" s="4">
        <f>394.4</f>
        <v>394.4</v>
      </c>
    </row>
    <row r="962" spans="1:2" x14ac:dyDescent="0.2">
      <c r="A962" s="3" t="s">
        <v>957</v>
      </c>
      <c r="B962" s="4">
        <f>390.5</f>
        <v>390.5</v>
      </c>
    </row>
    <row r="963" spans="1:2" x14ac:dyDescent="0.2">
      <c r="A963" s="3" t="s">
        <v>958</v>
      </c>
      <c r="B963" s="4">
        <f>312</f>
        <v>312</v>
      </c>
    </row>
    <row r="964" spans="1:2" x14ac:dyDescent="0.2">
      <c r="A964" s="3" t="s">
        <v>959</v>
      </c>
      <c r="B964" s="4">
        <f>76</f>
        <v>76</v>
      </c>
    </row>
    <row r="965" spans="1:2" x14ac:dyDescent="0.2">
      <c r="A965" s="3" t="s">
        <v>960</v>
      </c>
      <c r="B965" s="5">
        <f>(B963)+(B964)</f>
        <v>388</v>
      </c>
    </row>
    <row r="966" spans="1:2" x14ac:dyDescent="0.2">
      <c r="A966" s="3" t="s">
        <v>961</v>
      </c>
      <c r="B966" s="4">
        <f>387.4</f>
        <v>387.4</v>
      </c>
    </row>
    <row r="967" spans="1:2" x14ac:dyDescent="0.2">
      <c r="A967" s="3" t="s">
        <v>962</v>
      </c>
      <c r="B967" s="4">
        <f>387</f>
        <v>387</v>
      </c>
    </row>
    <row r="968" spans="1:2" x14ac:dyDescent="0.2">
      <c r="A968" s="3" t="s">
        <v>963</v>
      </c>
      <c r="B968" s="4">
        <f>387</f>
        <v>387</v>
      </c>
    </row>
    <row r="969" spans="1:2" x14ac:dyDescent="0.2">
      <c r="A969" s="3" t="s">
        <v>964</v>
      </c>
      <c r="B969" s="4">
        <f>387</f>
        <v>387</v>
      </c>
    </row>
    <row r="970" spans="1:2" x14ac:dyDescent="0.2">
      <c r="A970" s="3" t="s">
        <v>965</v>
      </c>
      <c r="B970" s="4">
        <f>386</f>
        <v>386</v>
      </c>
    </row>
    <row r="971" spans="1:2" x14ac:dyDescent="0.2">
      <c r="A971" s="3" t="s">
        <v>966</v>
      </c>
      <c r="B971" s="4">
        <f>386</f>
        <v>386</v>
      </c>
    </row>
    <row r="972" spans="1:2" x14ac:dyDescent="0.2">
      <c r="A972" s="3" t="s">
        <v>967</v>
      </c>
      <c r="B972" s="4">
        <f>384</f>
        <v>384</v>
      </c>
    </row>
    <row r="973" spans="1:2" x14ac:dyDescent="0.2">
      <c r="A973" s="3" t="s">
        <v>968</v>
      </c>
      <c r="B973" s="4">
        <f>382.11</f>
        <v>382.11</v>
      </c>
    </row>
    <row r="974" spans="1:2" x14ac:dyDescent="0.2">
      <c r="A974" s="3" t="s">
        <v>969</v>
      </c>
      <c r="B974" s="4">
        <f>382</f>
        <v>382</v>
      </c>
    </row>
    <row r="975" spans="1:2" x14ac:dyDescent="0.2">
      <c r="A975" s="3" t="s">
        <v>970</v>
      </c>
      <c r="B975" s="4">
        <f>381</f>
        <v>381</v>
      </c>
    </row>
    <row r="976" spans="1:2" x14ac:dyDescent="0.2">
      <c r="A976" s="3" t="s">
        <v>971</v>
      </c>
      <c r="B976" s="4">
        <f>381</f>
        <v>381</v>
      </c>
    </row>
    <row r="977" spans="1:2" x14ac:dyDescent="0.2">
      <c r="A977" s="3" t="s">
        <v>972</v>
      </c>
      <c r="B977" s="4">
        <f>381</f>
        <v>381</v>
      </c>
    </row>
    <row r="978" spans="1:2" x14ac:dyDescent="0.2">
      <c r="A978" s="3" t="s">
        <v>973</v>
      </c>
      <c r="B978" s="4">
        <f>380.2</f>
        <v>380.2</v>
      </c>
    </row>
    <row r="979" spans="1:2" x14ac:dyDescent="0.2">
      <c r="A979" s="3" t="s">
        <v>974</v>
      </c>
      <c r="B979" s="4">
        <f>380</f>
        <v>380</v>
      </c>
    </row>
    <row r="980" spans="1:2" x14ac:dyDescent="0.2">
      <c r="A980" s="3" t="s">
        <v>975</v>
      </c>
      <c r="B980" s="4">
        <f>380</f>
        <v>380</v>
      </c>
    </row>
    <row r="981" spans="1:2" x14ac:dyDescent="0.2">
      <c r="A981" s="3" t="s">
        <v>976</v>
      </c>
      <c r="B981" s="4">
        <f>380</f>
        <v>380</v>
      </c>
    </row>
    <row r="982" spans="1:2" x14ac:dyDescent="0.2">
      <c r="A982" s="3" t="s">
        <v>977</v>
      </c>
      <c r="B982" s="4">
        <f>379.68</f>
        <v>379.68</v>
      </c>
    </row>
    <row r="983" spans="1:2" x14ac:dyDescent="0.2">
      <c r="A983" s="3" t="s">
        <v>978</v>
      </c>
      <c r="B983" s="4">
        <f>379</f>
        <v>379</v>
      </c>
    </row>
    <row r="984" spans="1:2" x14ac:dyDescent="0.2">
      <c r="A984" s="3" t="s">
        <v>979</v>
      </c>
      <c r="B984" s="4">
        <f>377</f>
        <v>377</v>
      </c>
    </row>
    <row r="985" spans="1:2" x14ac:dyDescent="0.2">
      <c r="A985" s="3" t="s">
        <v>980</v>
      </c>
      <c r="B985" s="4">
        <f>377</f>
        <v>377</v>
      </c>
    </row>
    <row r="986" spans="1:2" x14ac:dyDescent="0.2">
      <c r="A986" s="3" t="s">
        <v>981</v>
      </c>
      <c r="B986" s="4">
        <f>377</f>
        <v>377</v>
      </c>
    </row>
    <row r="987" spans="1:2" x14ac:dyDescent="0.2">
      <c r="A987" s="3" t="s">
        <v>982</v>
      </c>
      <c r="B987" s="4">
        <f>377</f>
        <v>377</v>
      </c>
    </row>
    <row r="988" spans="1:2" x14ac:dyDescent="0.2">
      <c r="A988" s="3" t="s">
        <v>983</v>
      </c>
      <c r="B988" s="4">
        <f>377</f>
        <v>377</v>
      </c>
    </row>
    <row r="989" spans="1:2" x14ac:dyDescent="0.2">
      <c r="A989" s="3" t="s">
        <v>984</v>
      </c>
      <c r="B989" s="4">
        <f>376</f>
        <v>376</v>
      </c>
    </row>
    <row r="990" spans="1:2" x14ac:dyDescent="0.2">
      <c r="A990" s="3" t="s">
        <v>985</v>
      </c>
      <c r="B990" s="4">
        <f>376</f>
        <v>376</v>
      </c>
    </row>
    <row r="991" spans="1:2" x14ac:dyDescent="0.2">
      <c r="A991" s="3" t="s">
        <v>986</v>
      </c>
      <c r="B991" s="4">
        <f>376</f>
        <v>376</v>
      </c>
    </row>
    <row r="992" spans="1:2" x14ac:dyDescent="0.2">
      <c r="A992" s="3" t="s">
        <v>987</v>
      </c>
      <c r="B992" s="4">
        <f>376</f>
        <v>376</v>
      </c>
    </row>
    <row r="993" spans="1:2" x14ac:dyDescent="0.2">
      <c r="A993" s="3" t="s">
        <v>988</v>
      </c>
      <c r="B993" s="4">
        <f>375</f>
        <v>375</v>
      </c>
    </row>
    <row r="994" spans="1:2" x14ac:dyDescent="0.2">
      <c r="A994" s="3" t="s">
        <v>989</v>
      </c>
      <c r="B994" s="4">
        <f>375</f>
        <v>375</v>
      </c>
    </row>
    <row r="995" spans="1:2" x14ac:dyDescent="0.2">
      <c r="A995" s="3" t="s">
        <v>990</v>
      </c>
      <c r="B995" s="4">
        <f>374.4</f>
        <v>374.4</v>
      </c>
    </row>
    <row r="996" spans="1:2" x14ac:dyDescent="0.2">
      <c r="A996" s="3" t="s">
        <v>991</v>
      </c>
      <c r="B996" s="4">
        <f>374</f>
        <v>374</v>
      </c>
    </row>
    <row r="997" spans="1:2" x14ac:dyDescent="0.2">
      <c r="A997" s="3" t="s">
        <v>992</v>
      </c>
      <c r="B997" s="4">
        <f>372</f>
        <v>372</v>
      </c>
    </row>
    <row r="998" spans="1:2" x14ac:dyDescent="0.2">
      <c r="A998" s="3" t="s">
        <v>993</v>
      </c>
      <c r="B998" s="4">
        <f>367.55</f>
        <v>367.55</v>
      </c>
    </row>
    <row r="999" spans="1:2" x14ac:dyDescent="0.2">
      <c r="A999" s="3" t="s">
        <v>994</v>
      </c>
      <c r="B999" s="4">
        <f>366.56</f>
        <v>366.56</v>
      </c>
    </row>
    <row r="1000" spans="1:2" x14ac:dyDescent="0.2">
      <c r="A1000" s="3" t="s">
        <v>995</v>
      </c>
      <c r="B1000" s="4">
        <f>365</f>
        <v>365</v>
      </c>
    </row>
    <row r="1001" spans="1:2" x14ac:dyDescent="0.2">
      <c r="A1001" s="3" t="s">
        <v>996</v>
      </c>
      <c r="B1001" s="4">
        <f>365</f>
        <v>365</v>
      </c>
    </row>
    <row r="1002" spans="1:2" x14ac:dyDescent="0.2">
      <c r="A1002" s="3" t="s">
        <v>997</v>
      </c>
      <c r="B1002" s="4">
        <f>364</f>
        <v>364</v>
      </c>
    </row>
    <row r="1003" spans="1:2" x14ac:dyDescent="0.2">
      <c r="A1003" s="3" t="s">
        <v>998</v>
      </c>
      <c r="B1003" s="4">
        <f>363.55</f>
        <v>363.55</v>
      </c>
    </row>
    <row r="1004" spans="1:2" x14ac:dyDescent="0.2">
      <c r="A1004" s="3" t="s">
        <v>999</v>
      </c>
      <c r="B1004" s="4">
        <f>361</f>
        <v>361</v>
      </c>
    </row>
    <row r="1005" spans="1:2" x14ac:dyDescent="0.2">
      <c r="A1005" s="3" t="s">
        <v>1000</v>
      </c>
      <c r="B1005" s="4">
        <f>361</f>
        <v>361</v>
      </c>
    </row>
    <row r="1006" spans="1:2" x14ac:dyDescent="0.2">
      <c r="A1006" s="3" t="s">
        <v>1001</v>
      </c>
      <c r="B1006" s="4">
        <f>361</f>
        <v>361</v>
      </c>
    </row>
    <row r="1007" spans="1:2" x14ac:dyDescent="0.2">
      <c r="A1007" s="3" t="s">
        <v>1002</v>
      </c>
      <c r="B1007" s="4">
        <f>361</f>
        <v>361</v>
      </c>
    </row>
    <row r="1008" spans="1:2" x14ac:dyDescent="0.2">
      <c r="A1008" s="3" t="s">
        <v>1003</v>
      </c>
      <c r="B1008" s="4">
        <f>359</f>
        <v>359</v>
      </c>
    </row>
    <row r="1009" spans="1:2" x14ac:dyDescent="0.2">
      <c r="A1009" s="3" t="s">
        <v>1004</v>
      </c>
      <c r="B1009" s="4">
        <f>357</f>
        <v>357</v>
      </c>
    </row>
    <row r="1010" spans="1:2" x14ac:dyDescent="0.2">
      <c r="A1010" s="3" t="s">
        <v>1005</v>
      </c>
      <c r="B1010" s="4">
        <f>356</f>
        <v>356</v>
      </c>
    </row>
    <row r="1011" spans="1:2" x14ac:dyDescent="0.2">
      <c r="A1011" s="3" t="s">
        <v>1006</v>
      </c>
      <c r="B1011" s="4">
        <f>356</f>
        <v>356</v>
      </c>
    </row>
    <row r="1012" spans="1:2" x14ac:dyDescent="0.2">
      <c r="A1012" s="3" t="s">
        <v>1007</v>
      </c>
      <c r="B1012" s="4">
        <f>354</f>
        <v>354</v>
      </c>
    </row>
    <row r="1013" spans="1:2" x14ac:dyDescent="0.2">
      <c r="A1013" s="3" t="s">
        <v>1008</v>
      </c>
      <c r="B1013" s="4">
        <f>354</f>
        <v>354</v>
      </c>
    </row>
    <row r="1014" spans="1:2" x14ac:dyDescent="0.2">
      <c r="A1014" s="3" t="s">
        <v>1009</v>
      </c>
      <c r="B1014" s="4">
        <f>353</f>
        <v>353</v>
      </c>
    </row>
    <row r="1015" spans="1:2" x14ac:dyDescent="0.2">
      <c r="A1015" s="3" t="s">
        <v>1010</v>
      </c>
      <c r="B1015" s="4">
        <f>353</f>
        <v>353</v>
      </c>
    </row>
    <row r="1016" spans="1:2" x14ac:dyDescent="0.2">
      <c r="A1016" s="3" t="s">
        <v>1011</v>
      </c>
      <c r="B1016" s="4">
        <f>353</f>
        <v>353</v>
      </c>
    </row>
    <row r="1017" spans="1:2" x14ac:dyDescent="0.2">
      <c r="A1017" s="3" t="s">
        <v>1012</v>
      </c>
      <c r="B1017" s="4">
        <f>353</f>
        <v>353</v>
      </c>
    </row>
    <row r="1018" spans="1:2" x14ac:dyDescent="0.2">
      <c r="A1018" s="3" t="s">
        <v>1013</v>
      </c>
      <c r="B1018" s="4">
        <f>353</f>
        <v>353</v>
      </c>
    </row>
    <row r="1019" spans="1:2" x14ac:dyDescent="0.2">
      <c r="A1019" s="3" t="s">
        <v>1014</v>
      </c>
      <c r="B1019" s="4">
        <f>353</f>
        <v>353</v>
      </c>
    </row>
    <row r="1020" spans="1:2" x14ac:dyDescent="0.2">
      <c r="A1020" s="3" t="s">
        <v>1015</v>
      </c>
      <c r="B1020" s="4">
        <f>352</f>
        <v>352</v>
      </c>
    </row>
    <row r="1021" spans="1:2" x14ac:dyDescent="0.2">
      <c r="A1021" s="3" t="s">
        <v>1016</v>
      </c>
      <c r="B1021" s="4">
        <f>352</f>
        <v>352</v>
      </c>
    </row>
    <row r="1022" spans="1:2" x14ac:dyDescent="0.2">
      <c r="A1022" s="3" t="s">
        <v>1017</v>
      </c>
      <c r="B1022" s="4">
        <f>352</f>
        <v>352</v>
      </c>
    </row>
    <row r="1023" spans="1:2" x14ac:dyDescent="0.2">
      <c r="A1023" s="3" t="s">
        <v>1018</v>
      </c>
      <c r="B1023" s="4">
        <f>352</f>
        <v>352</v>
      </c>
    </row>
    <row r="1024" spans="1:2" x14ac:dyDescent="0.2">
      <c r="A1024" s="3" t="s">
        <v>1019</v>
      </c>
      <c r="B1024" s="4">
        <f>352</f>
        <v>352</v>
      </c>
    </row>
    <row r="1025" spans="1:2" x14ac:dyDescent="0.2">
      <c r="A1025" s="3" t="s">
        <v>1020</v>
      </c>
      <c r="B1025" s="4">
        <f>352</f>
        <v>352</v>
      </c>
    </row>
    <row r="1026" spans="1:2" x14ac:dyDescent="0.2">
      <c r="A1026" s="3" t="s">
        <v>1021</v>
      </c>
      <c r="B1026" s="4">
        <f>352</f>
        <v>352</v>
      </c>
    </row>
    <row r="1027" spans="1:2" x14ac:dyDescent="0.2">
      <c r="A1027" s="3" t="s">
        <v>1022</v>
      </c>
      <c r="B1027" s="4">
        <f>352</f>
        <v>352</v>
      </c>
    </row>
    <row r="1028" spans="1:2" x14ac:dyDescent="0.2">
      <c r="A1028" s="3" t="s">
        <v>1023</v>
      </c>
      <c r="B1028" s="4">
        <f>352</f>
        <v>352</v>
      </c>
    </row>
    <row r="1029" spans="1:2" x14ac:dyDescent="0.2">
      <c r="A1029" s="3" t="s">
        <v>1024</v>
      </c>
      <c r="B1029" s="4">
        <f>251</f>
        <v>251</v>
      </c>
    </row>
    <row r="1030" spans="1:2" x14ac:dyDescent="0.2">
      <c r="A1030" s="3" t="s">
        <v>1025</v>
      </c>
      <c r="B1030" s="4">
        <f>101</f>
        <v>101</v>
      </c>
    </row>
    <row r="1031" spans="1:2" x14ac:dyDescent="0.2">
      <c r="A1031" s="3" t="s">
        <v>1026</v>
      </c>
      <c r="B1031" s="5">
        <f>(B1029)+(B1030)</f>
        <v>352</v>
      </c>
    </row>
    <row r="1032" spans="1:2" x14ac:dyDescent="0.2">
      <c r="A1032" s="3" t="s">
        <v>1027</v>
      </c>
      <c r="B1032" s="4">
        <f>101</f>
        <v>101</v>
      </c>
    </row>
    <row r="1033" spans="1:2" x14ac:dyDescent="0.2">
      <c r="A1033" s="3" t="s">
        <v>1028</v>
      </c>
      <c r="B1033" s="4">
        <f>251</f>
        <v>251</v>
      </c>
    </row>
    <row r="1034" spans="1:2" x14ac:dyDescent="0.2">
      <c r="A1034" s="3" t="s">
        <v>1029</v>
      </c>
      <c r="B1034" s="5">
        <f>(B1032)+(B1033)</f>
        <v>352</v>
      </c>
    </row>
    <row r="1035" spans="1:2" x14ac:dyDescent="0.2">
      <c r="A1035" s="3" t="s">
        <v>1030</v>
      </c>
      <c r="B1035" s="4">
        <f>351</f>
        <v>351</v>
      </c>
    </row>
    <row r="1036" spans="1:2" x14ac:dyDescent="0.2">
      <c r="A1036" s="3" t="s">
        <v>1031</v>
      </c>
      <c r="B1036" s="4">
        <f>351</f>
        <v>351</v>
      </c>
    </row>
    <row r="1037" spans="1:2" x14ac:dyDescent="0.2">
      <c r="A1037" s="3" t="s">
        <v>1032</v>
      </c>
      <c r="B1037" s="4">
        <f>351</f>
        <v>351</v>
      </c>
    </row>
    <row r="1038" spans="1:2" x14ac:dyDescent="0.2">
      <c r="A1038" s="3" t="s">
        <v>1033</v>
      </c>
      <c r="B1038" s="4">
        <f>351</f>
        <v>351</v>
      </c>
    </row>
    <row r="1039" spans="1:2" x14ac:dyDescent="0.2">
      <c r="A1039" s="3" t="s">
        <v>1034</v>
      </c>
      <c r="B1039" s="4">
        <f>351</f>
        <v>351</v>
      </c>
    </row>
    <row r="1040" spans="1:2" x14ac:dyDescent="0.2">
      <c r="A1040" s="3" t="s">
        <v>1035</v>
      </c>
      <c r="B1040" s="4">
        <f>351</f>
        <v>351</v>
      </c>
    </row>
    <row r="1041" spans="1:2" x14ac:dyDescent="0.2">
      <c r="A1041" s="3" t="s">
        <v>1036</v>
      </c>
      <c r="B1041" s="4">
        <f>351</f>
        <v>351</v>
      </c>
    </row>
    <row r="1042" spans="1:2" x14ac:dyDescent="0.2">
      <c r="A1042" s="3" t="s">
        <v>1037</v>
      </c>
      <c r="B1042" s="4">
        <f>351</f>
        <v>351</v>
      </c>
    </row>
    <row r="1043" spans="1:2" x14ac:dyDescent="0.2">
      <c r="A1043" s="3" t="s">
        <v>1038</v>
      </c>
      <c r="B1043" s="4">
        <f>351</f>
        <v>351</v>
      </c>
    </row>
    <row r="1044" spans="1:2" x14ac:dyDescent="0.2">
      <c r="A1044" s="3" t="s">
        <v>1039</v>
      </c>
      <c r="B1044" s="4">
        <f>351</f>
        <v>351</v>
      </c>
    </row>
    <row r="1045" spans="1:2" x14ac:dyDescent="0.2">
      <c r="A1045" s="3" t="s">
        <v>1040</v>
      </c>
      <c r="B1045" s="4">
        <f>198.75</f>
        <v>198.75</v>
      </c>
    </row>
    <row r="1046" spans="1:2" x14ac:dyDescent="0.2">
      <c r="A1046" s="3" t="s">
        <v>1041</v>
      </c>
      <c r="B1046" s="4">
        <f>152</f>
        <v>152</v>
      </c>
    </row>
    <row r="1047" spans="1:2" x14ac:dyDescent="0.2">
      <c r="A1047" s="3" t="s">
        <v>1042</v>
      </c>
      <c r="B1047" s="5">
        <f>(B1045)+(B1046)</f>
        <v>350.75</v>
      </c>
    </row>
    <row r="1048" spans="1:2" x14ac:dyDescent="0.2">
      <c r="A1048" s="3" t="s">
        <v>1043</v>
      </c>
      <c r="B1048" s="4">
        <f>350</f>
        <v>350</v>
      </c>
    </row>
    <row r="1049" spans="1:2" x14ac:dyDescent="0.2">
      <c r="A1049" s="3" t="s">
        <v>1044</v>
      </c>
      <c r="B1049" s="4">
        <f>350</f>
        <v>350</v>
      </c>
    </row>
    <row r="1050" spans="1:2" x14ac:dyDescent="0.2">
      <c r="A1050" s="3" t="s">
        <v>1045</v>
      </c>
      <c r="B1050" s="4">
        <f>350</f>
        <v>350</v>
      </c>
    </row>
    <row r="1051" spans="1:2" x14ac:dyDescent="0.2">
      <c r="A1051" s="3" t="s">
        <v>1046</v>
      </c>
      <c r="B1051" s="4">
        <f>350</f>
        <v>350</v>
      </c>
    </row>
    <row r="1052" spans="1:2" x14ac:dyDescent="0.2">
      <c r="A1052" s="3" t="s">
        <v>1047</v>
      </c>
      <c r="B1052" s="4">
        <f>350</f>
        <v>350</v>
      </c>
    </row>
    <row r="1053" spans="1:2" x14ac:dyDescent="0.2">
      <c r="A1053" s="3" t="s">
        <v>1048</v>
      </c>
      <c r="B1053" s="4">
        <f>350</f>
        <v>350</v>
      </c>
    </row>
    <row r="1054" spans="1:2" x14ac:dyDescent="0.2">
      <c r="A1054" s="3" t="s">
        <v>1049</v>
      </c>
      <c r="B1054" s="4">
        <f>350</f>
        <v>350</v>
      </c>
    </row>
    <row r="1055" spans="1:2" x14ac:dyDescent="0.2">
      <c r="A1055" s="3" t="s">
        <v>1050</v>
      </c>
      <c r="B1055" s="4">
        <f>349</f>
        <v>349</v>
      </c>
    </row>
    <row r="1056" spans="1:2" x14ac:dyDescent="0.2">
      <c r="A1056" s="3" t="s">
        <v>1051</v>
      </c>
      <c r="B1056" s="4">
        <f>348.8</f>
        <v>348.8</v>
      </c>
    </row>
    <row r="1057" spans="1:2" x14ac:dyDescent="0.2">
      <c r="A1057" s="3" t="s">
        <v>1052</v>
      </c>
      <c r="B1057" s="4">
        <f>348.4</f>
        <v>348.4</v>
      </c>
    </row>
    <row r="1058" spans="1:2" x14ac:dyDescent="0.2">
      <c r="A1058" s="3" t="s">
        <v>1053</v>
      </c>
      <c r="B1058" s="4">
        <f>348</f>
        <v>348</v>
      </c>
    </row>
    <row r="1059" spans="1:2" x14ac:dyDescent="0.2">
      <c r="A1059" s="3" t="s">
        <v>1054</v>
      </c>
      <c r="B1059" s="4">
        <f>348</f>
        <v>348</v>
      </c>
    </row>
    <row r="1060" spans="1:2" x14ac:dyDescent="0.2">
      <c r="A1060" s="3" t="s">
        <v>1055</v>
      </c>
      <c r="B1060" s="4">
        <f>348</f>
        <v>348</v>
      </c>
    </row>
    <row r="1061" spans="1:2" x14ac:dyDescent="0.2">
      <c r="A1061" s="3" t="s">
        <v>1056</v>
      </c>
      <c r="B1061" s="4">
        <f>347</f>
        <v>347</v>
      </c>
    </row>
    <row r="1062" spans="1:2" x14ac:dyDescent="0.2">
      <c r="A1062" s="3" t="s">
        <v>1057</v>
      </c>
      <c r="B1062" s="4">
        <f>345.6</f>
        <v>345.6</v>
      </c>
    </row>
    <row r="1063" spans="1:2" x14ac:dyDescent="0.2">
      <c r="A1063" s="3" t="s">
        <v>1058</v>
      </c>
      <c r="B1063" s="4">
        <f>345</f>
        <v>345</v>
      </c>
    </row>
    <row r="1064" spans="1:2" x14ac:dyDescent="0.2">
      <c r="A1064" s="3" t="s">
        <v>1059</v>
      </c>
      <c r="B1064" s="4">
        <f>343</f>
        <v>343</v>
      </c>
    </row>
    <row r="1065" spans="1:2" x14ac:dyDescent="0.2">
      <c r="A1065" s="3" t="s">
        <v>1060</v>
      </c>
      <c r="B1065" s="4">
        <f>342.55</f>
        <v>342.55</v>
      </c>
    </row>
    <row r="1066" spans="1:2" x14ac:dyDescent="0.2">
      <c r="A1066" s="3" t="s">
        <v>1061</v>
      </c>
      <c r="B1066" s="4">
        <f>341</f>
        <v>341</v>
      </c>
    </row>
    <row r="1067" spans="1:2" x14ac:dyDescent="0.2">
      <c r="A1067" s="3" t="s">
        <v>1062</v>
      </c>
      <c r="B1067" s="4">
        <f>341</f>
        <v>341</v>
      </c>
    </row>
    <row r="1068" spans="1:2" x14ac:dyDescent="0.2">
      <c r="A1068" s="3" t="s">
        <v>1063</v>
      </c>
      <c r="B1068" s="4">
        <f>341</f>
        <v>341</v>
      </c>
    </row>
    <row r="1069" spans="1:2" x14ac:dyDescent="0.2">
      <c r="A1069" s="3" t="s">
        <v>1064</v>
      </c>
      <c r="B1069" s="4">
        <f>341</f>
        <v>341</v>
      </c>
    </row>
    <row r="1070" spans="1:2" x14ac:dyDescent="0.2">
      <c r="A1070" s="3" t="s">
        <v>1065</v>
      </c>
      <c r="B1070" s="4">
        <f>341</f>
        <v>341</v>
      </c>
    </row>
    <row r="1071" spans="1:2" x14ac:dyDescent="0.2">
      <c r="A1071" s="3" t="s">
        <v>1066</v>
      </c>
      <c r="B1071" s="4">
        <f>341</f>
        <v>341</v>
      </c>
    </row>
    <row r="1072" spans="1:2" x14ac:dyDescent="0.2">
      <c r="A1072" s="3" t="s">
        <v>1067</v>
      </c>
      <c r="B1072" s="4">
        <f>340</f>
        <v>340</v>
      </c>
    </row>
    <row r="1073" spans="1:2" x14ac:dyDescent="0.2">
      <c r="A1073" s="3" t="s">
        <v>1068</v>
      </c>
      <c r="B1073" s="4">
        <f>340</f>
        <v>340</v>
      </c>
    </row>
    <row r="1074" spans="1:2" x14ac:dyDescent="0.2">
      <c r="A1074" s="3" t="s">
        <v>1069</v>
      </c>
      <c r="B1074" s="4">
        <f>340</f>
        <v>340</v>
      </c>
    </row>
    <row r="1075" spans="1:2" x14ac:dyDescent="0.2">
      <c r="A1075" s="3" t="s">
        <v>1070</v>
      </c>
      <c r="B1075" s="4">
        <f>288</f>
        <v>288</v>
      </c>
    </row>
    <row r="1076" spans="1:2" x14ac:dyDescent="0.2">
      <c r="A1076" s="3" t="s">
        <v>1071</v>
      </c>
      <c r="B1076" s="4">
        <f>51</f>
        <v>51</v>
      </c>
    </row>
    <row r="1077" spans="1:2" x14ac:dyDescent="0.2">
      <c r="A1077" s="3" t="s">
        <v>1072</v>
      </c>
      <c r="B1077" s="5">
        <f>(B1075)+(B1076)</f>
        <v>339</v>
      </c>
    </row>
    <row r="1078" spans="1:2" x14ac:dyDescent="0.2">
      <c r="A1078" s="3" t="s">
        <v>1073</v>
      </c>
      <c r="B1078" s="4">
        <f>338</f>
        <v>338</v>
      </c>
    </row>
    <row r="1079" spans="1:2" x14ac:dyDescent="0.2">
      <c r="A1079" s="3" t="s">
        <v>1074</v>
      </c>
      <c r="B1079" s="4">
        <f>337</f>
        <v>337</v>
      </c>
    </row>
    <row r="1080" spans="1:2" x14ac:dyDescent="0.2">
      <c r="A1080" s="3" t="s">
        <v>1075</v>
      </c>
      <c r="B1080" s="4">
        <f>335</f>
        <v>335</v>
      </c>
    </row>
    <row r="1081" spans="1:2" x14ac:dyDescent="0.2">
      <c r="A1081" s="3" t="s">
        <v>1076</v>
      </c>
      <c r="B1081" s="4">
        <f>333</f>
        <v>333</v>
      </c>
    </row>
    <row r="1082" spans="1:2" x14ac:dyDescent="0.2">
      <c r="A1082" s="3" t="s">
        <v>1077</v>
      </c>
      <c r="B1082" s="4">
        <f>333</f>
        <v>333</v>
      </c>
    </row>
    <row r="1083" spans="1:2" x14ac:dyDescent="0.2">
      <c r="A1083" s="3" t="s">
        <v>1078</v>
      </c>
      <c r="B1083" s="4">
        <f>333</f>
        <v>333</v>
      </c>
    </row>
    <row r="1084" spans="1:2" x14ac:dyDescent="0.2">
      <c r="A1084" s="3" t="s">
        <v>1079</v>
      </c>
      <c r="B1084" s="4">
        <f>179.68</f>
        <v>179.68</v>
      </c>
    </row>
    <row r="1085" spans="1:2" x14ac:dyDescent="0.2">
      <c r="A1085" s="3" t="s">
        <v>1080</v>
      </c>
      <c r="B1085" s="4">
        <f>151</f>
        <v>151</v>
      </c>
    </row>
    <row r="1086" spans="1:2" x14ac:dyDescent="0.2">
      <c r="A1086" s="3" t="s">
        <v>1081</v>
      </c>
      <c r="B1086" s="5">
        <f>(B1084)+(B1085)</f>
        <v>330.68</v>
      </c>
    </row>
    <row r="1087" spans="1:2" x14ac:dyDescent="0.2">
      <c r="A1087" s="3" t="s">
        <v>1082</v>
      </c>
      <c r="B1087" s="4">
        <f>330</f>
        <v>330</v>
      </c>
    </row>
    <row r="1088" spans="1:2" x14ac:dyDescent="0.2">
      <c r="A1088" s="3" t="s">
        <v>1083</v>
      </c>
      <c r="B1088" s="4">
        <f>330</f>
        <v>330</v>
      </c>
    </row>
    <row r="1089" spans="1:2" x14ac:dyDescent="0.2">
      <c r="A1089" s="3" t="s">
        <v>1084</v>
      </c>
      <c r="B1089" s="4">
        <f>329.3</f>
        <v>329.3</v>
      </c>
    </row>
    <row r="1090" spans="1:2" x14ac:dyDescent="0.2">
      <c r="A1090" s="3" t="s">
        <v>1085</v>
      </c>
      <c r="B1090" s="4">
        <f>328</f>
        <v>328</v>
      </c>
    </row>
    <row r="1091" spans="1:2" x14ac:dyDescent="0.2">
      <c r="A1091" s="3" t="s">
        <v>1086</v>
      </c>
      <c r="B1091" s="4">
        <f>328</f>
        <v>328</v>
      </c>
    </row>
    <row r="1092" spans="1:2" x14ac:dyDescent="0.2">
      <c r="A1092" s="3" t="s">
        <v>1087</v>
      </c>
      <c r="B1092" s="4">
        <f>327</f>
        <v>327</v>
      </c>
    </row>
    <row r="1093" spans="1:2" x14ac:dyDescent="0.2">
      <c r="A1093" s="3" t="s">
        <v>1088</v>
      </c>
      <c r="B1093" s="4">
        <f>326</f>
        <v>326</v>
      </c>
    </row>
    <row r="1094" spans="1:2" x14ac:dyDescent="0.2">
      <c r="A1094" s="3" t="s">
        <v>1089</v>
      </c>
      <c r="B1094" s="4">
        <f>326</f>
        <v>326</v>
      </c>
    </row>
    <row r="1095" spans="1:2" x14ac:dyDescent="0.2">
      <c r="A1095" s="3" t="s">
        <v>1090</v>
      </c>
      <c r="B1095" s="4">
        <f>326</f>
        <v>326</v>
      </c>
    </row>
    <row r="1096" spans="1:2" x14ac:dyDescent="0.2">
      <c r="A1096" s="3" t="s">
        <v>1091</v>
      </c>
      <c r="B1096" s="4">
        <f>326</f>
        <v>326</v>
      </c>
    </row>
    <row r="1097" spans="1:2" x14ac:dyDescent="0.2">
      <c r="A1097" s="3" t="s">
        <v>1092</v>
      </c>
      <c r="B1097" s="4">
        <f>325</f>
        <v>325</v>
      </c>
    </row>
    <row r="1098" spans="1:2" x14ac:dyDescent="0.2">
      <c r="A1098" s="3" t="s">
        <v>1093</v>
      </c>
      <c r="B1098" s="4">
        <f>325</f>
        <v>325</v>
      </c>
    </row>
    <row r="1099" spans="1:2" x14ac:dyDescent="0.2">
      <c r="A1099" s="3" t="s">
        <v>1094</v>
      </c>
      <c r="B1099" s="4">
        <f>325</f>
        <v>325</v>
      </c>
    </row>
    <row r="1100" spans="1:2" x14ac:dyDescent="0.2">
      <c r="A1100" s="3" t="s">
        <v>1095</v>
      </c>
      <c r="B1100" s="4">
        <f>325</f>
        <v>325</v>
      </c>
    </row>
    <row r="1101" spans="1:2" x14ac:dyDescent="0.2">
      <c r="A1101" s="3" t="s">
        <v>1096</v>
      </c>
      <c r="B1101" s="4">
        <f>324.4</f>
        <v>324.39999999999998</v>
      </c>
    </row>
    <row r="1102" spans="1:2" x14ac:dyDescent="0.2">
      <c r="A1102" s="3" t="s">
        <v>1097</v>
      </c>
      <c r="B1102" s="4">
        <f>324</f>
        <v>324</v>
      </c>
    </row>
    <row r="1103" spans="1:2" x14ac:dyDescent="0.2">
      <c r="A1103" s="3" t="s">
        <v>1098</v>
      </c>
      <c r="B1103" s="4">
        <f>321</f>
        <v>321</v>
      </c>
    </row>
    <row r="1104" spans="1:2" x14ac:dyDescent="0.2">
      <c r="A1104" s="3" t="s">
        <v>1099</v>
      </c>
      <c r="B1104" s="4">
        <f>320</f>
        <v>320</v>
      </c>
    </row>
    <row r="1105" spans="1:2" x14ac:dyDescent="0.2">
      <c r="A1105" s="3" t="s">
        <v>1100</v>
      </c>
      <c r="B1105" s="4">
        <f>319.75</f>
        <v>319.75</v>
      </c>
    </row>
    <row r="1106" spans="1:2" x14ac:dyDescent="0.2">
      <c r="A1106" s="3" t="s">
        <v>1101</v>
      </c>
      <c r="B1106" s="4">
        <f>318</f>
        <v>318</v>
      </c>
    </row>
    <row r="1107" spans="1:2" x14ac:dyDescent="0.2">
      <c r="A1107" s="3" t="s">
        <v>1102</v>
      </c>
      <c r="B1107" s="4">
        <f>317</f>
        <v>317</v>
      </c>
    </row>
    <row r="1108" spans="1:2" x14ac:dyDescent="0.2">
      <c r="A1108" s="3" t="s">
        <v>1103</v>
      </c>
      <c r="B1108" s="4">
        <f>317</f>
        <v>317</v>
      </c>
    </row>
    <row r="1109" spans="1:2" x14ac:dyDescent="0.2">
      <c r="A1109" s="3" t="s">
        <v>1104</v>
      </c>
      <c r="B1109" s="4">
        <f>315</f>
        <v>315</v>
      </c>
    </row>
    <row r="1110" spans="1:2" x14ac:dyDescent="0.2">
      <c r="A1110" s="3" t="s">
        <v>1105</v>
      </c>
      <c r="B1110" s="4">
        <f>314.99</f>
        <v>314.99</v>
      </c>
    </row>
    <row r="1111" spans="1:2" x14ac:dyDescent="0.2">
      <c r="A1111" s="3" t="s">
        <v>1106</v>
      </c>
      <c r="B1111" s="4">
        <f>314.87</f>
        <v>314.87</v>
      </c>
    </row>
    <row r="1112" spans="1:2" x14ac:dyDescent="0.2">
      <c r="A1112" s="3" t="s">
        <v>1107</v>
      </c>
      <c r="B1112" s="4">
        <f>312</f>
        <v>312</v>
      </c>
    </row>
    <row r="1113" spans="1:2" x14ac:dyDescent="0.2">
      <c r="A1113" s="3" t="s">
        <v>1108</v>
      </c>
      <c r="B1113" s="4">
        <f>312</f>
        <v>312</v>
      </c>
    </row>
    <row r="1114" spans="1:2" x14ac:dyDescent="0.2">
      <c r="A1114" s="3" t="s">
        <v>1109</v>
      </c>
      <c r="B1114" s="4">
        <f>312</f>
        <v>312</v>
      </c>
    </row>
    <row r="1115" spans="1:2" x14ac:dyDescent="0.2">
      <c r="A1115" s="3" t="s">
        <v>1110</v>
      </c>
      <c r="B1115" s="4">
        <f>312</f>
        <v>312</v>
      </c>
    </row>
    <row r="1116" spans="1:2" x14ac:dyDescent="0.2">
      <c r="A1116" s="3" t="s">
        <v>1111</v>
      </c>
      <c r="B1116" s="4">
        <f>312</f>
        <v>312</v>
      </c>
    </row>
    <row r="1117" spans="1:2" x14ac:dyDescent="0.2">
      <c r="A1117" s="3" t="s">
        <v>1112</v>
      </c>
      <c r="B1117" s="4">
        <f>312</f>
        <v>312</v>
      </c>
    </row>
    <row r="1118" spans="1:2" x14ac:dyDescent="0.2">
      <c r="A1118" s="3" t="s">
        <v>1113</v>
      </c>
      <c r="B1118" s="4">
        <f>311</f>
        <v>311</v>
      </c>
    </row>
    <row r="1119" spans="1:2" x14ac:dyDescent="0.2">
      <c r="A1119" s="3" t="s">
        <v>1114</v>
      </c>
      <c r="B1119" s="4">
        <f>311</f>
        <v>311</v>
      </c>
    </row>
    <row r="1120" spans="1:2" x14ac:dyDescent="0.2">
      <c r="A1120" s="3" t="s">
        <v>1115</v>
      </c>
      <c r="B1120" s="4">
        <f>210</f>
        <v>210</v>
      </c>
    </row>
    <row r="1121" spans="1:2" x14ac:dyDescent="0.2">
      <c r="A1121" s="3" t="s">
        <v>1116</v>
      </c>
      <c r="B1121" s="4">
        <f>101</f>
        <v>101</v>
      </c>
    </row>
    <row r="1122" spans="1:2" x14ac:dyDescent="0.2">
      <c r="A1122" s="3" t="s">
        <v>1117</v>
      </c>
      <c r="B1122" s="5">
        <f>(B1120)+(B1121)</f>
        <v>311</v>
      </c>
    </row>
    <row r="1123" spans="1:2" x14ac:dyDescent="0.2">
      <c r="A1123" s="3" t="s">
        <v>1118</v>
      </c>
      <c r="B1123" s="4">
        <f>310</f>
        <v>310</v>
      </c>
    </row>
    <row r="1124" spans="1:2" x14ac:dyDescent="0.2">
      <c r="A1124" s="3" t="s">
        <v>1119</v>
      </c>
      <c r="B1124" s="4">
        <f>309</f>
        <v>309</v>
      </c>
    </row>
    <row r="1125" spans="1:2" x14ac:dyDescent="0.2">
      <c r="A1125" s="3" t="s">
        <v>1120</v>
      </c>
      <c r="B1125" s="4">
        <f>152</f>
        <v>152</v>
      </c>
    </row>
    <row r="1126" spans="1:2" x14ac:dyDescent="0.2">
      <c r="A1126" s="3" t="s">
        <v>1121</v>
      </c>
      <c r="B1126" s="4">
        <f>155</f>
        <v>155</v>
      </c>
    </row>
    <row r="1127" spans="1:2" x14ac:dyDescent="0.2">
      <c r="A1127" s="3" t="s">
        <v>1122</v>
      </c>
      <c r="B1127" s="5">
        <f>(B1125)+(B1126)</f>
        <v>307</v>
      </c>
    </row>
    <row r="1128" spans="1:2" x14ac:dyDescent="0.2">
      <c r="A1128" s="3" t="s">
        <v>1123</v>
      </c>
      <c r="B1128" s="4">
        <f>305.75</f>
        <v>305.75</v>
      </c>
    </row>
    <row r="1129" spans="1:2" x14ac:dyDescent="0.2">
      <c r="A1129" s="3" t="s">
        <v>1124</v>
      </c>
      <c r="B1129" s="4">
        <f>305</f>
        <v>305</v>
      </c>
    </row>
    <row r="1130" spans="1:2" x14ac:dyDescent="0.2">
      <c r="A1130" s="3" t="s">
        <v>1125</v>
      </c>
      <c r="B1130" s="4">
        <f>304</f>
        <v>304</v>
      </c>
    </row>
    <row r="1131" spans="1:2" x14ac:dyDescent="0.2">
      <c r="A1131" s="3" t="s">
        <v>1126</v>
      </c>
      <c r="B1131" s="4">
        <f>303.3</f>
        <v>303.3</v>
      </c>
    </row>
    <row r="1132" spans="1:2" x14ac:dyDescent="0.2">
      <c r="A1132" s="3" t="s">
        <v>1127</v>
      </c>
      <c r="B1132" s="4">
        <f>303</f>
        <v>303</v>
      </c>
    </row>
    <row r="1133" spans="1:2" x14ac:dyDescent="0.2">
      <c r="A1133" s="3" t="s">
        <v>1128</v>
      </c>
      <c r="B1133" s="4">
        <f>303</f>
        <v>303</v>
      </c>
    </row>
    <row r="1134" spans="1:2" x14ac:dyDescent="0.2">
      <c r="A1134" s="3" t="s">
        <v>1129</v>
      </c>
      <c r="B1134" s="4">
        <f>303</f>
        <v>303</v>
      </c>
    </row>
    <row r="1135" spans="1:2" x14ac:dyDescent="0.2">
      <c r="A1135" s="3" t="s">
        <v>1130</v>
      </c>
      <c r="B1135" s="4">
        <f>303</f>
        <v>303</v>
      </c>
    </row>
    <row r="1136" spans="1:2" x14ac:dyDescent="0.2">
      <c r="A1136" s="3" t="s">
        <v>1131</v>
      </c>
      <c r="B1136" s="4">
        <f>302</f>
        <v>302</v>
      </c>
    </row>
    <row r="1137" spans="1:2" x14ac:dyDescent="0.2">
      <c r="A1137" s="3" t="s">
        <v>1132</v>
      </c>
      <c r="B1137" s="4">
        <f>302</f>
        <v>302</v>
      </c>
    </row>
    <row r="1138" spans="1:2" x14ac:dyDescent="0.2">
      <c r="A1138" s="3" t="s">
        <v>1133</v>
      </c>
      <c r="B1138" s="4">
        <f>302</f>
        <v>302</v>
      </c>
    </row>
    <row r="1139" spans="1:2" x14ac:dyDescent="0.2">
      <c r="A1139" s="3" t="s">
        <v>1134</v>
      </c>
      <c r="B1139" s="4">
        <f>302</f>
        <v>302</v>
      </c>
    </row>
    <row r="1140" spans="1:2" x14ac:dyDescent="0.2">
      <c r="A1140" s="3" t="s">
        <v>1135</v>
      </c>
      <c r="B1140" s="4">
        <f>302</f>
        <v>302</v>
      </c>
    </row>
    <row r="1141" spans="1:2" x14ac:dyDescent="0.2">
      <c r="A1141" s="3" t="s">
        <v>1136</v>
      </c>
      <c r="B1141" s="4">
        <f>302</f>
        <v>302</v>
      </c>
    </row>
    <row r="1142" spans="1:2" x14ac:dyDescent="0.2">
      <c r="A1142" s="3" t="s">
        <v>1137</v>
      </c>
      <c r="B1142" s="4">
        <f>302</f>
        <v>302</v>
      </c>
    </row>
    <row r="1143" spans="1:2" x14ac:dyDescent="0.2">
      <c r="A1143" s="3" t="s">
        <v>1138</v>
      </c>
      <c r="B1143" s="4">
        <f>302</f>
        <v>302</v>
      </c>
    </row>
    <row r="1144" spans="1:2" x14ac:dyDescent="0.2">
      <c r="A1144" s="3" t="s">
        <v>1139</v>
      </c>
      <c r="B1144" s="4">
        <f>302</f>
        <v>302</v>
      </c>
    </row>
    <row r="1145" spans="1:2" x14ac:dyDescent="0.2">
      <c r="A1145" s="3" t="s">
        <v>1140</v>
      </c>
      <c r="B1145" s="4">
        <f>302</f>
        <v>302</v>
      </c>
    </row>
    <row r="1146" spans="1:2" x14ac:dyDescent="0.2">
      <c r="A1146" s="3" t="s">
        <v>1141</v>
      </c>
      <c r="B1146" s="4">
        <f>301.5</f>
        <v>301.5</v>
      </c>
    </row>
    <row r="1147" spans="1:2" x14ac:dyDescent="0.2">
      <c r="A1147" s="3" t="s">
        <v>1142</v>
      </c>
      <c r="B1147" s="4">
        <f>301</f>
        <v>301</v>
      </c>
    </row>
    <row r="1148" spans="1:2" x14ac:dyDescent="0.2">
      <c r="A1148" s="3" t="s">
        <v>1143</v>
      </c>
      <c r="B1148" s="4">
        <f>301</f>
        <v>301</v>
      </c>
    </row>
    <row r="1149" spans="1:2" x14ac:dyDescent="0.2">
      <c r="A1149" s="3" t="s">
        <v>1144</v>
      </c>
      <c r="B1149" s="4">
        <f>301</f>
        <v>301</v>
      </c>
    </row>
    <row r="1150" spans="1:2" x14ac:dyDescent="0.2">
      <c r="A1150" s="3" t="s">
        <v>1145</v>
      </c>
      <c r="B1150" s="4">
        <f>301</f>
        <v>301</v>
      </c>
    </row>
    <row r="1151" spans="1:2" x14ac:dyDescent="0.2">
      <c r="A1151" s="3" t="s">
        <v>1146</v>
      </c>
      <c r="B1151" s="4">
        <f>301</f>
        <v>301</v>
      </c>
    </row>
    <row r="1152" spans="1:2" x14ac:dyDescent="0.2">
      <c r="A1152" s="3" t="s">
        <v>1147</v>
      </c>
      <c r="B1152" s="4">
        <f>301</f>
        <v>301</v>
      </c>
    </row>
    <row r="1153" spans="1:2" x14ac:dyDescent="0.2">
      <c r="A1153" s="3" t="s">
        <v>1148</v>
      </c>
      <c r="B1153" s="4">
        <f>301</f>
        <v>301</v>
      </c>
    </row>
    <row r="1154" spans="1:2" x14ac:dyDescent="0.2">
      <c r="A1154" s="3" t="s">
        <v>1149</v>
      </c>
      <c r="B1154" s="4">
        <f>301</f>
        <v>301</v>
      </c>
    </row>
    <row r="1155" spans="1:2" x14ac:dyDescent="0.2">
      <c r="A1155" s="3" t="s">
        <v>1150</v>
      </c>
      <c r="B1155" s="4">
        <f>301</f>
        <v>301</v>
      </c>
    </row>
    <row r="1156" spans="1:2" x14ac:dyDescent="0.2">
      <c r="A1156" s="3" t="s">
        <v>1151</v>
      </c>
      <c r="B1156" s="4">
        <f>301</f>
        <v>301</v>
      </c>
    </row>
    <row r="1157" spans="1:2" x14ac:dyDescent="0.2">
      <c r="A1157" s="3" t="s">
        <v>1152</v>
      </c>
      <c r="B1157" s="4">
        <f>301</f>
        <v>301</v>
      </c>
    </row>
    <row r="1158" spans="1:2" x14ac:dyDescent="0.2">
      <c r="A1158" s="3" t="s">
        <v>1153</v>
      </c>
      <c r="B1158" s="4">
        <f>301</f>
        <v>301</v>
      </c>
    </row>
    <row r="1159" spans="1:2" x14ac:dyDescent="0.2">
      <c r="A1159" s="3" t="s">
        <v>1154</v>
      </c>
      <c r="B1159" s="4">
        <f>301</f>
        <v>301</v>
      </c>
    </row>
    <row r="1160" spans="1:2" x14ac:dyDescent="0.2">
      <c r="A1160" s="3" t="s">
        <v>1155</v>
      </c>
      <c r="B1160" s="4">
        <f>301</f>
        <v>301</v>
      </c>
    </row>
    <row r="1161" spans="1:2" x14ac:dyDescent="0.2">
      <c r="A1161" s="3" t="s">
        <v>1156</v>
      </c>
      <c r="B1161" s="4">
        <f>301</f>
        <v>301</v>
      </c>
    </row>
    <row r="1162" spans="1:2" x14ac:dyDescent="0.2">
      <c r="A1162" s="3" t="s">
        <v>1157</v>
      </c>
      <c r="B1162" s="4">
        <f>301</f>
        <v>301</v>
      </c>
    </row>
    <row r="1163" spans="1:2" x14ac:dyDescent="0.2">
      <c r="A1163" s="3" t="s">
        <v>1158</v>
      </c>
      <c r="B1163" s="4">
        <f>301</f>
        <v>301</v>
      </c>
    </row>
    <row r="1164" spans="1:2" x14ac:dyDescent="0.2">
      <c r="A1164" s="3" t="s">
        <v>1159</v>
      </c>
      <c r="B1164" s="4">
        <f>301</f>
        <v>301</v>
      </c>
    </row>
    <row r="1165" spans="1:2" x14ac:dyDescent="0.2">
      <c r="A1165" s="3" t="s">
        <v>1160</v>
      </c>
      <c r="B1165" s="4">
        <f>301</f>
        <v>301</v>
      </c>
    </row>
    <row r="1166" spans="1:2" x14ac:dyDescent="0.2">
      <c r="A1166" s="3" t="s">
        <v>1161</v>
      </c>
      <c r="B1166" s="4">
        <f>301</f>
        <v>301</v>
      </c>
    </row>
    <row r="1167" spans="1:2" x14ac:dyDescent="0.2">
      <c r="A1167" s="3" t="s">
        <v>1162</v>
      </c>
      <c r="B1167" s="4">
        <f>301</f>
        <v>301</v>
      </c>
    </row>
    <row r="1168" spans="1:2" x14ac:dyDescent="0.2">
      <c r="A1168" s="3" t="s">
        <v>1163</v>
      </c>
      <c r="B1168" s="4">
        <f>301</f>
        <v>301</v>
      </c>
    </row>
    <row r="1169" spans="1:2" x14ac:dyDescent="0.2">
      <c r="A1169" s="3" t="s">
        <v>1164</v>
      </c>
      <c r="B1169" s="4">
        <f>301</f>
        <v>301</v>
      </c>
    </row>
    <row r="1170" spans="1:2" x14ac:dyDescent="0.2">
      <c r="A1170" s="3" t="s">
        <v>1165</v>
      </c>
      <c r="B1170" s="4">
        <f>301</f>
        <v>301</v>
      </c>
    </row>
    <row r="1171" spans="1:2" x14ac:dyDescent="0.2">
      <c r="A1171" s="3" t="s">
        <v>1166</v>
      </c>
      <c r="B1171" s="4">
        <f>301</f>
        <v>301</v>
      </c>
    </row>
    <row r="1172" spans="1:2" x14ac:dyDescent="0.2">
      <c r="A1172" s="3" t="s">
        <v>1167</v>
      </c>
      <c r="B1172" s="4">
        <f>301</f>
        <v>301</v>
      </c>
    </row>
    <row r="1173" spans="1:2" x14ac:dyDescent="0.2">
      <c r="A1173" s="3" t="s">
        <v>1168</v>
      </c>
      <c r="B1173" s="4">
        <f>301</f>
        <v>301</v>
      </c>
    </row>
    <row r="1174" spans="1:2" x14ac:dyDescent="0.2">
      <c r="A1174" s="3" t="s">
        <v>1169</v>
      </c>
      <c r="B1174" s="4">
        <f>301</f>
        <v>301</v>
      </c>
    </row>
    <row r="1175" spans="1:2" x14ac:dyDescent="0.2">
      <c r="A1175" s="3" t="s">
        <v>1170</v>
      </c>
      <c r="B1175" s="4">
        <f>301</f>
        <v>301</v>
      </c>
    </row>
    <row r="1176" spans="1:2" x14ac:dyDescent="0.2">
      <c r="A1176" s="3" t="s">
        <v>1171</v>
      </c>
      <c r="B1176" s="4">
        <f>301</f>
        <v>301</v>
      </c>
    </row>
    <row r="1177" spans="1:2" x14ac:dyDescent="0.2">
      <c r="A1177" s="3" t="s">
        <v>1172</v>
      </c>
      <c r="B1177" s="4">
        <f>301</f>
        <v>301</v>
      </c>
    </row>
    <row r="1178" spans="1:2" x14ac:dyDescent="0.2">
      <c r="A1178" s="3" t="s">
        <v>1173</v>
      </c>
      <c r="B1178" s="4">
        <f>301</f>
        <v>301</v>
      </c>
    </row>
    <row r="1179" spans="1:2" x14ac:dyDescent="0.2">
      <c r="A1179" s="3" t="s">
        <v>1174</v>
      </c>
      <c r="B1179" s="4">
        <f>301</f>
        <v>301</v>
      </c>
    </row>
    <row r="1180" spans="1:2" x14ac:dyDescent="0.2">
      <c r="A1180" s="3" t="s">
        <v>1175</v>
      </c>
      <c r="B1180" s="4">
        <f>301</f>
        <v>301</v>
      </c>
    </row>
    <row r="1181" spans="1:2" x14ac:dyDescent="0.2">
      <c r="A1181" s="3" t="s">
        <v>1176</v>
      </c>
      <c r="B1181" s="4">
        <f>301</f>
        <v>301</v>
      </c>
    </row>
    <row r="1182" spans="1:2" x14ac:dyDescent="0.2">
      <c r="A1182" s="3" t="s">
        <v>1177</v>
      </c>
      <c r="B1182" s="4">
        <f>301</f>
        <v>301</v>
      </c>
    </row>
    <row r="1183" spans="1:2" x14ac:dyDescent="0.2">
      <c r="A1183" s="3" t="s">
        <v>1178</v>
      </c>
      <c r="B1183" s="4">
        <f>301</f>
        <v>301</v>
      </c>
    </row>
    <row r="1184" spans="1:2" x14ac:dyDescent="0.2">
      <c r="A1184" s="3" t="s">
        <v>1179</v>
      </c>
      <c r="B1184" s="4">
        <f>301</f>
        <v>301</v>
      </c>
    </row>
    <row r="1185" spans="1:2" x14ac:dyDescent="0.2">
      <c r="A1185" s="3" t="s">
        <v>1180</v>
      </c>
      <c r="B1185" s="4">
        <f>301</f>
        <v>301</v>
      </c>
    </row>
    <row r="1186" spans="1:2" x14ac:dyDescent="0.2">
      <c r="A1186" s="3" t="s">
        <v>1181</v>
      </c>
      <c r="B1186" s="4">
        <f>301</f>
        <v>301</v>
      </c>
    </row>
    <row r="1187" spans="1:2" x14ac:dyDescent="0.2">
      <c r="A1187" s="3" t="s">
        <v>1182</v>
      </c>
      <c r="B1187" s="4">
        <f>301</f>
        <v>301</v>
      </c>
    </row>
    <row r="1188" spans="1:2" x14ac:dyDescent="0.2">
      <c r="A1188" s="3" t="s">
        <v>1183</v>
      </c>
      <c r="B1188" s="4">
        <f>300</f>
        <v>300</v>
      </c>
    </row>
    <row r="1189" spans="1:2" x14ac:dyDescent="0.2">
      <c r="A1189" s="3" t="s">
        <v>1184</v>
      </c>
      <c r="B1189" s="4">
        <f>300</f>
        <v>300</v>
      </c>
    </row>
    <row r="1190" spans="1:2" x14ac:dyDescent="0.2">
      <c r="A1190" s="3" t="s">
        <v>1185</v>
      </c>
      <c r="B1190" s="4">
        <f>300</f>
        <v>300</v>
      </c>
    </row>
    <row r="1191" spans="1:2" x14ac:dyDescent="0.2">
      <c r="A1191" s="3" t="s">
        <v>1186</v>
      </c>
      <c r="B1191" s="4">
        <f>300</f>
        <v>300</v>
      </c>
    </row>
    <row r="1192" spans="1:2" x14ac:dyDescent="0.2">
      <c r="A1192" s="3" t="s">
        <v>1187</v>
      </c>
      <c r="B1192" s="4">
        <f>300</f>
        <v>300</v>
      </c>
    </row>
    <row r="1193" spans="1:2" x14ac:dyDescent="0.2">
      <c r="A1193" s="3" t="s">
        <v>1188</v>
      </c>
      <c r="B1193" s="4">
        <f>300</f>
        <v>300</v>
      </c>
    </row>
    <row r="1194" spans="1:2" x14ac:dyDescent="0.2">
      <c r="A1194" s="3" t="s">
        <v>1189</v>
      </c>
      <c r="B1194" s="4">
        <f>300</f>
        <v>300</v>
      </c>
    </row>
    <row r="1195" spans="1:2" x14ac:dyDescent="0.2">
      <c r="A1195" s="3" t="s">
        <v>1190</v>
      </c>
      <c r="B1195" s="4">
        <f>300</f>
        <v>300</v>
      </c>
    </row>
    <row r="1196" spans="1:2" x14ac:dyDescent="0.2">
      <c r="A1196" s="3" t="s">
        <v>1191</v>
      </c>
      <c r="B1196" s="4">
        <f>300</f>
        <v>300</v>
      </c>
    </row>
    <row r="1197" spans="1:2" x14ac:dyDescent="0.2">
      <c r="A1197" s="3" t="s">
        <v>1192</v>
      </c>
      <c r="B1197" s="4">
        <f>300</f>
        <v>300</v>
      </c>
    </row>
    <row r="1198" spans="1:2" x14ac:dyDescent="0.2">
      <c r="A1198" s="3" t="s">
        <v>1193</v>
      </c>
      <c r="B1198" s="4">
        <f>300</f>
        <v>300</v>
      </c>
    </row>
    <row r="1199" spans="1:2" x14ac:dyDescent="0.2">
      <c r="A1199" s="3" t="s">
        <v>1194</v>
      </c>
      <c r="B1199" s="4">
        <f>300</f>
        <v>300</v>
      </c>
    </row>
    <row r="1200" spans="1:2" x14ac:dyDescent="0.2">
      <c r="A1200" s="3" t="s">
        <v>1195</v>
      </c>
      <c r="B1200" s="4">
        <f>300</f>
        <v>300</v>
      </c>
    </row>
    <row r="1201" spans="1:2" x14ac:dyDescent="0.2">
      <c r="A1201" s="3" t="s">
        <v>1196</v>
      </c>
      <c r="B1201" s="4">
        <f>300</f>
        <v>300</v>
      </c>
    </row>
    <row r="1202" spans="1:2" x14ac:dyDescent="0.2">
      <c r="A1202" s="3" t="s">
        <v>1197</v>
      </c>
      <c r="B1202" s="4">
        <f>300</f>
        <v>300</v>
      </c>
    </row>
    <row r="1203" spans="1:2" x14ac:dyDescent="0.2">
      <c r="A1203" s="3" t="s">
        <v>1198</v>
      </c>
      <c r="B1203" s="4">
        <f>300</f>
        <v>300</v>
      </c>
    </row>
    <row r="1204" spans="1:2" x14ac:dyDescent="0.2">
      <c r="A1204" s="3" t="s">
        <v>1199</v>
      </c>
      <c r="B1204" s="4">
        <f>300</f>
        <v>300</v>
      </c>
    </row>
    <row r="1205" spans="1:2" x14ac:dyDescent="0.2">
      <c r="A1205" s="3" t="s">
        <v>1200</v>
      </c>
      <c r="B1205" s="4">
        <f>300</f>
        <v>300</v>
      </c>
    </row>
    <row r="1206" spans="1:2" x14ac:dyDescent="0.2">
      <c r="A1206" s="3" t="s">
        <v>1201</v>
      </c>
      <c r="B1206" s="4">
        <f>300</f>
        <v>300</v>
      </c>
    </row>
    <row r="1207" spans="1:2" x14ac:dyDescent="0.2">
      <c r="A1207" s="3" t="s">
        <v>1202</v>
      </c>
      <c r="B1207" s="4">
        <f>300</f>
        <v>300</v>
      </c>
    </row>
    <row r="1208" spans="1:2" x14ac:dyDescent="0.2">
      <c r="A1208" s="3" t="s">
        <v>1203</v>
      </c>
      <c r="B1208" s="4">
        <f>300</f>
        <v>300</v>
      </c>
    </row>
    <row r="1209" spans="1:2" x14ac:dyDescent="0.2">
      <c r="A1209" s="3" t="s">
        <v>1204</v>
      </c>
      <c r="B1209" s="4">
        <f>300</f>
        <v>300</v>
      </c>
    </row>
    <row r="1210" spans="1:2" x14ac:dyDescent="0.2">
      <c r="A1210" s="3" t="s">
        <v>1205</v>
      </c>
      <c r="B1210" s="4">
        <f>300</f>
        <v>300</v>
      </c>
    </row>
    <row r="1211" spans="1:2" x14ac:dyDescent="0.2">
      <c r="A1211" s="3" t="s">
        <v>1206</v>
      </c>
      <c r="B1211" s="4">
        <f>300</f>
        <v>300</v>
      </c>
    </row>
    <row r="1212" spans="1:2" x14ac:dyDescent="0.2">
      <c r="A1212" s="3" t="s">
        <v>1207</v>
      </c>
      <c r="B1212" s="4">
        <f>300</f>
        <v>300</v>
      </c>
    </row>
    <row r="1213" spans="1:2" x14ac:dyDescent="0.2">
      <c r="A1213" s="3" t="s">
        <v>1208</v>
      </c>
      <c r="B1213" s="4">
        <f>300</f>
        <v>300</v>
      </c>
    </row>
    <row r="1214" spans="1:2" x14ac:dyDescent="0.2">
      <c r="A1214" s="3" t="s">
        <v>1209</v>
      </c>
      <c r="B1214" s="4">
        <f>300</f>
        <v>300</v>
      </c>
    </row>
    <row r="1215" spans="1:2" x14ac:dyDescent="0.2">
      <c r="A1215" s="3" t="s">
        <v>1210</v>
      </c>
      <c r="B1215" s="4">
        <f>300</f>
        <v>300</v>
      </c>
    </row>
    <row r="1216" spans="1:2" x14ac:dyDescent="0.2">
      <c r="A1216" s="3" t="s">
        <v>1211</v>
      </c>
      <c r="B1216" s="4">
        <f>300</f>
        <v>300</v>
      </c>
    </row>
    <row r="1217" spans="1:2" x14ac:dyDescent="0.2">
      <c r="A1217" s="3" t="s">
        <v>1212</v>
      </c>
      <c r="B1217" s="4">
        <f>299.76</f>
        <v>299.76</v>
      </c>
    </row>
    <row r="1218" spans="1:2" x14ac:dyDescent="0.2">
      <c r="A1218" s="3" t="s">
        <v>1213</v>
      </c>
      <c r="B1218" s="4">
        <f>297</f>
        <v>297</v>
      </c>
    </row>
    <row r="1219" spans="1:2" x14ac:dyDescent="0.2">
      <c r="A1219" s="3" t="s">
        <v>1214</v>
      </c>
      <c r="B1219" s="4">
        <f>297</f>
        <v>297</v>
      </c>
    </row>
    <row r="1220" spans="1:2" x14ac:dyDescent="0.2">
      <c r="A1220" s="3" t="s">
        <v>1215</v>
      </c>
      <c r="B1220" s="4">
        <f>295</f>
        <v>295</v>
      </c>
    </row>
    <row r="1221" spans="1:2" x14ac:dyDescent="0.2">
      <c r="A1221" s="3" t="s">
        <v>1216</v>
      </c>
      <c r="B1221" s="4">
        <f>295</f>
        <v>295</v>
      </c>
    </row>
    <row r="1222" spans="1:2" x14ac:dyDescent="0.2">
      <c r="A1222" s="3" t="s">
        <v>1217</v>
      </c>
      <c r="B1222" s="4">
        <f>295</f>
        <v>295</v>
      </c>
    </row>
    <row r="1223" spans="1:2" x14ac:dyDescent="0.2">
      <c r="A1223" s="3" t="s">
        <v>1218</v>
      </c>
      <c r="B1223" s="4">
        <f>292</f>
        <v>292</v>
      </c>
    </row>
    <row r="1224" spans="1:2" x14ac:dyDescent="0.2">
      <c r="A1224" s="3" t="s">
        <v>1219</v>
      </c>
      <c r="B1224" s="4">
        <f>292</f>
        <v>292</v>
      </c>
    </row>
    <row r="1225" spans="1:2" x14ac:dyDescent="0.2">
      <c r="A1225" s="3" t="s">
        <v>1220</v>
      </c>
      <c r="B1225" s="4">
        <f>291</f>
        <v>291</v>
      </c>
    </row>
    <row r="1226" spans="1:2" x14ac:dyDescent="0.2">
      <c r="A1226" s="3" t="s">
        <v>1221</v>
      </c>
      <c r="B1226" s="4">
        <f>291</f>
        <v>291</v>
      </c>
    </row>
    <row r="1227" spans="1:2" x14ac:dyDescent="0.2">
      <c r="A1227" s="3" t="s">
        <v>1222</v>
      </c>
      <c r="B1227" s="4">
        <f>291</f>
        <v>291</v>
      </c>
    </row>
    <row r="1228" spans="1:2" x14ac:dyDescent="0.2">
      <c r="A1228" s="3" t="s">
        <v>1223</v>
      </c>
      <c r="B1228" s="4">
        <f>288.63</f>
        <v>288.63</v>
      </c>
    </row>
    <row r="1229" spans="1:2" x14ac:dyDescent="0.2">
      <c r="A1229" s="3" t="s">
        <v>1224</v>
      </c>
      <c r="B1229" s="4">
        <f>288</f>
        <v>288</v>
      </c>
    </row>
    <row r="1230" spans="1:2" x14ac:dyDescent="0.2">
      <c r="A1230" s="3" t="s">
        <v>1225</v>
      </c>
      <c r="B1230" s="4">
        <f>288</f>
        <v>288</v>
      </c>
    </row>
    <row r="1231" spans="1:2" x14ac:dyDescent="0.2">
      <c r="A1231" s="3" t="s">
        <v>1226</v>
      </c>
      <c r="B1231" s="4">
        <f>287</f>
        <v>287</v>
      </c>
    </row>
    <row r="1232" spans="1:2" x14ac:dyDescent="0.2">
      <c r="A1232" s="3" t="s">
        <v>1227</v>
      </c>
      <c r="B1232" s="4">
        <f>285</f>
        <v>285</v>
      </c>
    </row>
    <row r="1233" spans="1:2" x14ac:dyDescent="0.2">
      <c r="A1233" s="3" t="s">
        <v>1228</v>
      </c>
      <c r="B1233" s="4">
        <f>284</f>
        <v>284</v>
      </c>
    </row>
    <row r="1234" spans="1:2" x14ac:dyDescent="0.2">
      <c r="A1234" s="3" t="s">
        <v>1229</v>
      </c>
      <c r="B1234" s="4">
        <f>232</f>
        <v>232</v>
      </c>
    </row>
    <row r="1235" spans="1:2" x14ac:dyDescent="0.2">
      <c r="A1235" s="3" t="s">
        <v>1230</v>
      </c>
      <c r="B1235" s="4">
        <f>51</f>
        <v>51</v>
      </c>
    </row>
    <row r="1236" spans="1:2" x14ac:dyDescent="0.2">
      <c r="A1236" s="3" t="s">
        <v>1231</v>
      </c>
      <c r="B1236" s="5">
        <f>(B1234)+(B1235)</f>
        <v>283</v>
      </c>
    </row>
    <row r="1237" spans="1:2" x14ac:dyDescent="0.2">
      <c r="A1237" s="3" t="s">
        <v>1232</v>
      </c>
      <c r="B1237" s="4">
        <f>280.55</f>
        <v>280.55</v>
      </c>
    </row>
    <row r="1238" spans="1:2" x14ac:dyDescent="0.2">
      <c r="A1238" s="3" t="s">
        <v>1233</v>
      </c>
      <c r="B1238" s="4">
        <f>141</f>
        <v>141</v>
      </c>
    </row>
    <row r="1239" spans="1:2" x14ac:dyDescent="0.2">
      <c r="A1239" s="3" t="s">
        <v>1234</v>
      </c>
      <c r="B1239" s="4">
        <f>69.5</f>
        <v>69.5</v>
      </c>
    </row>
    <row r="1240" spans="1:2" x14ac:dyDescent="0.2">
      <c r="A1240" s="3" t="s">
        <v>1235</v>
      </c>
      <c r="B1240" s="4">
        <f>69.5</f>
        <v>69.5</v>
      </c>
    </row>
    <row r="1241" spans="1:2" x14ac:dyDescent="0.2">
      <c r="A1241" s="3" t="s">
        <v>1236</v>
      </c>
      <c r="B1241" s="5">
        <f>((B1238)+(B1239))+(B1240)</f>
        <v>280</v>
      </c>
    </row>
    <row r="1242" spans="1:2" x14ac:dyDescent="0.2">
      <c r="A1242" s="3" t="s">
        <v>1237</v>
      </c>
      <c r="B1242" s="4">
        <f>279</f>
        <v>279</v>
      </c>
    </row>
    <row r="1243" spans="1:2" x14ac:dyDescent="0.2">
      <c r="A1243" s="3" t="s">
        <v>1238</v>
      </c>
      <c r="B1243" s="4">
        <f>279</f>
        <v>279</v>
      </c>
    </row>
    <row r="1244" spans="1:2" x14ac:dyDescent="0.2">
      <c r="A1244" s="3" t="s">
        <v>1239</v>
      </c>
      <c r="B1244" s="4">
        <f>278</f>
        <v>278</v>
      </c>
    </row>
    <row r="1245" spans="1:2" x14ac:dyDescent="0.2">
      <c r="A1245" s="3" t="s">
        <v>1240</v>
      </c>
      <c r="B1245" s="4">
        <f>278</f>
        <v>278</v>
      </c>
    </row>
    <row r="1246" spans="1:2" x14ac:dyDescent="0.2">
      <c r="A1246" s="3" t="s">
        <v>1241</v>
      </c>
      <c r="B1246" s="4">
        <f>278</f>
        <v>278</v>
      </c>
    </row>
    <row r="1247" spans="1:2" x14ac:dyDescent="0.2">
      <c r="A1247" s="3" t="s">
        <v>1242</v>
      </c>
      <c r="B1247" s="4">
        <f>277</f>
        <v>277</v>
      </c>
    </row>
    <row r="1248" spans="1:2" x14ac:dyDescent="0.2">
      <c r="A1248" s="3" t="s">
        <v>1243</v>
      </c>
      <c r="B1248" s="4">
        <f>200</f>
        <v>200</v>
      </c>
    </row>
    <row r="1249" spans="1:2" x14ac:dyDescent="0.2">
      <c r="A1249" s="3" t="s">
        <v>1244</v>
      </c>
      <c r="B1249" s="4">
        <f>77</f>
        <v>77</v>
      </c>
    </row>
    <row r="1250" spans="1:2" x14ac:dyDescent="0.2">
      <c r="A1250" s="3" t="s">
        <v>1245</v>
      </c>
      <c r="B1250" s="5">
        <f>(B1248)+(B1249)</f>
        <v>277</v>
      </c>
    </row>
    <row r="1251" spans="1:2" x14ac:dyDescent="0.2">
      <c r="A1251" s="3" t="s">
        <v>1246</v>
      </c>
      <c r="B1251" s="4">
        <f>277</f>
        <v>277</v>
      </c>
    </row>
    <row r="1252" spans="1:2" x14ac:dyDescent="0.2">
      <c r="A1252" s="3" t="s">
        <v>1247</v>
      </c>
      <c r="B1252" s="4">
        <f>277</f>
        <v>277</v>
      </c>
    </row>
    <row r="1253" spans="1:2" x14ac:dyDescent="0.2">
      <c r="A1253" s="3" t="s">
        <v>1248</v>
      </c>
      <c r="B1253" s="4">
        <f>276</f>
        <v>276</v>
      </c>
    </row>
    <row r="1254" spans="1:2" x14ac:dyDescent="0.2">
      <c r="A1254" s="3" t="s">
        <v>1249</v>
      </c>
      <c r="B1254" s="4">
        <f>276</f>
        <v>276</v>
      </c>
    </row>
    <row r="1255" spans="1:2" x14ac:dyDescent="0.2">
      <c r="A1255" s="3" t="s">
        <v>1250</v>
      </c>
      <c r="B1255" s="4">
        <f>276</f>
        <v>276</v>
      </c>
    </row>
    <row r="1256" spans="1:2" x14ac:dyDescent="0.2">
      <c r="A1256" s="3" t="s">
        <v>1251</v>
      </c>
      <c r="B1256" s="4">
        <f>276</f>
        <v>276</v>
      </c>
    </row>
    <row r="1257" spans="1:2" x14ac:dyDescent="0.2">
      <c r="A1257" s="3" t="s">
        <v>1252</v>
      </c>
      <c r="B1257" s="4">
        <f>276</f>
        <v>276</v>
      </c>
    </row>
    <row r="1258" spans="1:2" x14ac:dyDescent="0.2">
      <c r="A1258" s="3" t="s">
        <v>1253</v>
      </c>
      <c r="B1258" s="4">
        <f>275</f>
        <v>275</v>
      </c>
    </row>
    <row r="1259" spans="1:2" x14ac:dyDescent="0.2">
      <c r="A1259" s="3" t="s">
        <v>1254</v>
      </c>
      <c r="B1259" s="4">
        <f>275</f>
        <v>275</v>
      </c>
    </row>
    <row r="1260" spans="1:2" x14ac:dyDescent="0.2">
      <c r="A1260" s="3" t="s">
        <v>1255</v>
      </c>
      <c r="B1260" s="4">
        <f>274</f>
        <v>274</v>
      </c>
    </row>
    <row r="1261" spans="1:2" x14ac:dyDescent="0.2">
      <c r="A1261" s="3" t="s">
        <v>1256</v>
      </c>
      <c r="B1261" s="4">
        <f>274</f>
        <v>274</v>
      </c>
    </row>
    <row r="1262" spans="1:2" x14ac:dyDescent="0.2">
      <c r="A1262" s="3" t="s">
        <v>1257</v>
      </c>
      <c r="B1262" s="4">
        <f>123</f>
        <v>123</v>
      </c>
    </row>
    <row r="1263" spans="1:2" x14ac:dyDescent="0.2">
      <c r="A1263" s="3" t="s">
        <v>1258</v>
      </c>
      <c r="B1263" s="4">
        <f>151</f>
        <v>151</v>
      </c>
    </row>
    <row r="1264" spans="1:2" x14ac:dyDescent="0.2">
      <c r="A1264" s="3" t="s">
        <v>1259</v>
      </c>
      <c r="B1264" s="5">
        <f>(B1262)+(B1263)</f>
        <v>274</v>
      </c>
    </row>
    <row r="1265" spans="1:2" x14ac:dyDescent="0.2">
      <c r="A1265" s="3" t="s">
        <v>1260</v>
      </c>
      <c r="B1265" s="4">
        <f>273.4</f>
        <v>273.39999999999998</v>
      </c>
    </row>
    <row r="1266" spans="1:2" x14ac:dyDescent="0.2">
      <c r="A1266" s="3" t="s">
        <v>1261</v>
      </c>
      <c r="B1266" s="4">
        <f>271</f>
        <v>271</v>
      </c>
    </row>
    <row r="1267" spans="1:2" x14ac:dyDescent="0.2">
      <c r="A1267" s="3" t="s">
        <v>1262</v>
      </c>
      <c r="B1267" s="4">
        <f>271</f>
        <v>271</v>
      </c>
    </row>
    <row r="1268" spans="1:2" x14ac:dyDescent="0.2">
      <c r="A1268" s="3" t="s">
        <v>1263</v>
      </c>
      <c r="B1268" s="4">
        <f>270</f>
        <v>270</v>
      </c>
    </row>
    <row r="1269" spans="1:2" x14ac:dyDescent="0.2">
      <c r="A1269" s="3" t="s">
        <v>1264</v>
      </c>
      <c r="B1269" s="4">
        <f>269.75</f>
        <v>269.75</v>
      </c>
    </row>
    <row r="1270" spans="1:2" x14ac:dyDescent="0.2">
      <c r="A1270" s="3" t="s">
        <v>1265</v>
      </c>
      <c r="B1270" s="4">
        <f>268</f>
        <v>268</v>
      </c>
    </row>
    <row r="1271" spans="1:2" x14ac:dyDescent="0.2">
      <c r="A1271" s="3" t="s">
        <v>1266</v>
      </c>
      <c r="B1271" s="4">
        <f>268</f>
        <v>268</v>
      </c>
    </row>
    <row r="1272" spans="1:2" x14ac:dyDescent="0.2">
      <c r="A1272" s="3" t="s">
        <v>1267</v>
      </c>
      <c r="B1272" s="4">
        <f>267</f>
        <v>267</v>
      </c>
    </row>
    <row r="1273" spans="1:2" x14ac:dyDescent="0.2">
      <c r="A1273" s="3" t="s">
        <v>1268</v>
      </c>
      <c r="B1273" s="4">
        <f>266</f>
        <v>266</v>
      </c>
    </row>
    <row r="1274" spans="1:2" x14ac:dyDescent="0.2">
      <c r="A1274" s="3" t="s">
        <v>1269</v>
      </c>
      <c r="B1274" s="4">
        <f>266</f>
        <v>266</v>
      </c>
    </row>
    <row r="1275" spans="1:2" x14ac:dyDescent="0.2">
      <c r="A1275" s="3" t="s">
        <v>1270</v>
      </c>
      <c r="B1275" s="4">
        <f>265.6</f>
        <v>265.60000000000002</v>
      </c>
    </row>
    <row r="1276" spans="1:2" x14ac:dyDescent="0.2">
      <c r="A1276" s="3" t="s">
        <v>1271</v>
      </c>
      <c r="B1276" s="4">
        <f>265.5</f>
        <v>265.5</v>
      </c>
    </row>
    <row r="1277" spans="1:2" x14ac:dyDescent="0.2">
      <c r="A1277" s="3" t="s">
        <v>1272</v>
      </c>
      <c r="B1277" s="4">
        <f>238</f>
        <v>238</v>
      </c>
    </row>
    <row r="1278" spans="1:2" x14ac:dyDescent="0.2">
      <c r="A1278" s="3" t="s">
        <v>1273</v>
      </c>
      <c r="B1278" s="4">
        <f>26</f>
        <v>26</v>
      </c>
    </row>
    <row r="1279" spans="1:2" x14ac:dyDescent="0.2">
      <c r="A1279" s="3" t="s">
        <v>1274</v>
      </c>
      <c r="B1279" s="5">
        <f>(B1277)+(B1278)</f>
        <v>264</v>
      </c>
    </row>
    <row r="1280" spans="1:2" x14ac:dyDescent="0.2">
      <c r="A1280" s="3" t="s">
        <v>1275</v>
      </c>
      <c r="B1280" s="4">
        <f>262</f>
        <v>262</v>
      </c>
    </row>
    <row r="1281" spans="1:2" x14ac:dyDescent="0.2">
      <c r="A1281" s="3" t="s">
        <v>1276</v>
      </c>
      <c r="B1281" s="4">
        <f>262</f>
        <v>262</v>
      </c>
    </row>
    <row r="1282" spans="1:2" x14ac:dyDescent="0.2">
      <c r="A1282" s="3" t="s">
        <v>1277</v>
      </c>
      <c r="B1282" s="4">
        <f>261</f>
        <v>261</v>
      </c>
    </row>
    <row r="1283" spans="1:2" x14ac:dyDescent="0.2">
      <c r="A1283" s="3" t="s">
        <v>1278</v>
      </c>
      <c r="B1283" s="4">
        <f>261</f>
        <v>261</v>
      </c>
    </row>
    <row r="1284" spans="1:2" x14ac:dyDescent="0.2">
      <c r="A1284" s="3" t="s">
        <v>1279</v>
      </c>
      <c r="B1284" s="4">
        <f>261</f>
        <v>261</v>
      </c>
    </row>
    <row r="1285" spans="1:2" x14ac:dyDescent="0.2">
      <c r="A1285" s="3" t="s">
        <v>1280</v>
      </c>
      <c r="B1285" s="4">
        <f>261</f>
        <v>261</v>
      </c>
    </row>
    <row r="1286" spans="1:2" x14ac:dyDescent="0.2">
      <c r="A1286" s="3" t="s">
        <v>1281</v>
      </c>
      <c r="B1286" s="4">
        <f>260</f>
        <v>260</v>
      </c>
    </row>
    <row r="1287" spans="1:2" x14ac:dyDescent="0.2">
      <c r="A1287" s="3" t="s">
        <v>1282</v>
      </c>
      <c r="B1287" s="4">
        <f>259.55</f>
        <v>259.55</v>
      </c>
    </row>
    <row r="1288" spans="1:2" x14ac:dyDescent="0.2">
      <c r="A1288" s="3" t="s">
        <v>1283</v>
      </c>
      <c r="B1288" s="4">
        <f>259</f>
        <v>259</v>
      </c>
    </row>
    <row r="1289" spans="1:2" x14ac:dyDescent="0.2">
      <c r="A1289" s="3" t="s">
        <v>1284</v>
      </c>
      <c r="B1289" s="4">
        <f>256</f>
        <v>256</v>
      </c>
    </row>
    <row r="1290" spans="1:2" x14ac:dyDescent="0.2">
      <c r="A1290" s="3" t="s">
        <v>1285</v>
      </c>
      <c r="B1290" s="4">
        <f>256</f>
        <v>256</v>
      </c>
    </row>
    <row r="1291" spans="1:2" x14ac:dyDescent="0.2">
      <c r="A1291" s="3" t="s">
        <v>1286</v>
      </c>
      <c r="B1291" s="4">
        <f>254.75</f>
        <v>254.75</v>
      </c>
    </row>
    <row r="1292" spans="1:2" x14ac:dyDescent="0.2">
      <c r="A1292" s="3" t="s">
        <v>1287</v>
      </c>
      <c r="B1292" s="4">
        <f>254.75</f>
        <v>254.75</v>
      </c>
    </row>
    <row r="1293" spans="1:2" x14ac:dyDescent="0.2">
      <c r="A1293" s="3" t="s">
        <v>1288</v>
      </c>
      <c r="B1293" s="4">
        <f>254.75</f>
        <v>254.75</v>
      </c>
    </row>
    <row r="1294" spans="1:2" x14ac:dyDescent="0.2">
      <c r="A1294" s="3" t="s">
        <v>1289</v>
      </c>
      <c r="B1294" s="4">
        <f>253</f>
        <v>253</v>
      </c>
    </row>
    <row r="1295" spans="1:2" x14ac:dyDescent="0.2">
      <c r="A1295" s="3" t="s">
        <v>1290</v>
      </c>
      <c r="B1295" s="4">
        <f>253</f>
        <v>253</v>
      </c>
    </row>
    <row r="1296" spans="1:2" x14ac:dyDescent="0.2">
      <c r="A1296" s="3" t="s">
        <v>1291</v>
      </c>
      <c r="B1296" s="4">
        <f>253</f>
        <v>253</v>
      </c>
    </row>
    <row r="1297" spans="1:2" x14ac:dyDescent="0.2">
      <c r="A1297" s="3" t="s">
        <v>1292</v>
      </c>
      <c r="B1297" s="4">
        <f>253</f>
        <v>253</v>
      </c>
    </row>
    <row r="1298" spans="1:2" x14ac:dyDescent="0.2">
      <c r="A1298" s="3" t="s">
        <v>1293</v>
      </c>
      <c r="B1298" s="4">
        <f>253</f>
        <v>253</v>
      </c>
    </row>
    <row r="1299" spans="1:2" x14ac:dyDescent="0.2">
      <c r="A1299" s="3" t="s">
        <v>1294</v>
      </c>
      <c r="B1299" s="4">
        <f>252</f>
        <v>252</v>
      </c>
    </row>
    <row r="1300" spans="1:2" x14ac:dyDescent="0.2">
      <c r="A1300" s="3" t="s">
        <v>1295</v>
      </c>
      <c r="B1300" s="4">
        <f>252</f>
        <v>252</v>
      </c>
    </row>
    <row r="1301" spans="1:2" x14ac:dyDescent="0.2">
      <c r="A1301" s="3" t="s">
        <v>1296</v>
      </c>
      <c r="B1301" s="4">
        <f>252</f>
        <v>252</v>
      </c>
    </row>
    <row r="1302" spans="1:2" x14ac:dyDescent="0.2">
      <c r="A1302" s="3" t="s">
        <v>1297</v>
      </c>
      <c r="B1302" s="4">
        <f>252</f>
        <v>252</v>
      </c>
    </row>
    <row r="1303" spans="1:2" x14ac:dyDescent="0.2">
      <c r="A1303" s="3" t="s">
        <v>1298</v>
      </c>
      <c r="B1303" s="4">
        <f>252</f>
        <v>252</v>
      </c>
    </row>
    <row r="1304" spans="1:2" x14ac:dyDescent="0.2">
      <c r="A1304" s="3" t="s">
        <v>1299</v>
      </c>
      <c r="B1304" s="4">
        <f>252</f>
        <v>252</v>
      </c>
    </row>
    <row r="1305" spans="1:2" x14ac:dyDescent="0.2">
      <c r="A1305" s="3" t="s">
        <v>1300</v>
      </c>
      <c r="B1305" s="4">
        <f>252</f>
        <v>252</v>
      </c>
    </row>
    <row r="1306" spans="1:2" x14ac:dyDescent="0.2">
      <c r="A1306" s="3" t="s">
        <v>1301</v>
      </c>
      <c r="B1306" s="4">
        <f>252</f>
        <v>252</v>
      </c>
    </row>
    <row r="1307" spans="1:2" x14ac:dyDescent="0.2">
      <c r="A1307" s="3" t="s">
        <v>1302</v>
      </c>
      <c r="B1307" s="4">
        <f>252</f>
        <v>252</v>
      </c>
    </row>
    <row r="1308" spans="1:2" x14ac:dyDescent="0.2">
      <c r="A1308" s="3" t="s">
        <v>1303</v>
      </c>
      <c r="B1308" s="4">
        <f>252</f>
        <v>252</v>
      </c>
    </row>
    <row r="1309" spans="1:2" x14ac:dyDescent="0.2">
      <c r="A1309" s="3" t="s">
        <v>1304</v>
      </c>
      <c r="B1309" s="4">
        <f>251.2</f>
        <v>251.2</v>
      </c>
    </row>
    <row r="1310" spans="1:2" x14ac:dyDescent="0.2">
      <c r="A1310" s="3" t="s">
        <v>1305</v>
      </c>
      <c r="B1310" s="4">
        <f>251</f>
        <v>251</v>
      </c>
    </row>
    <row r="1311" spans="1:2" x14ac:dyDescent="0.2">
      <c r="A1311" s="3" t="s">
        <v>1306</v>
      </c>
      <c r="B1311" s="4">
        <f>251</f>
        <v>251</v>
      </c>
    </row>
    <row r="1312" spans="1:2" x14ac:dyDescent="0.2">
      <c r="A1312" s="3" t="s">
        <v>1307</v>
      </c>
      <c r="B1312" s="4">
        <f>251</f>
        <v>251</v>
      </c>
    </row>
    <row r="1313" spans="1:2" x14ac:dyDescent="0.2">
      <c r="A1313" s="3" t="s">
        <v>1308</v>
      </c>
      <c r="B1313" s="4">
        <f>251</f>
        <v>251</v>
      </c>
    </row>
    <row r="1314" spans="1:2" x14ac:dyDescent="0.2">
      <c r="A1314" s="3" t="s">
        <v>1309</v>
      </c>
      <c r="B1314" s="4">
        <f>251</f>
        <v>251</v>
      </c>
    </row>
    <row r="1315" spans="1:2" x14ac:dyDescent="0.2">
      <c r="A1315" s="3" t="s">
        <v>1310</v>
      </c>
      <c r="B1315" s="4">
        <f>251</f>
        <v>251</v>
      </c>
    </row>
    <row r="1316" spans="1:2" x14ac:dyDescent="0.2">
      <c r="A1316" s="3" t="s">
        <v>1311</v>
      </c>
      <c r="B1316" s="4">
        <f>251</f>
        <v>251</v>
      </c>
    </row>
    <row r="1317" spans="1:2" x14ac:dyDescent="0.2">
      <c r="A1317" s="3" t="s">
        <v>1312</v>
      </c>
      <c r="B1317" s="4">
        <f>251</f>
        <v>251</v>
      </c>
    </row>
    <row r="1318" spans="1:2" x14ac:dyDescent="0.2">
      <c r="A1318" s="3" t="s">
        <v>1313</v>
      </c>
      <c r="B1318" s="4">
        <f>251</f>
        <v>251</v>
      </c>
    </row>
    <row r="1319" spans="1:2" x14ac:dyDescent="0.2">
      <c r="A1319" s="3" t="s">
        <v>1314</v>
      </c>
      <c r="B1319" s="4">
        <f>251</f>
        <v>251</v>
      </c>
    </row>
    <row r="1320" spans="1:2" x14ac:dyDescent="0.2">
      <c r="A1320" s="3" t="s">
        <v>1315</v>
      </c>
      <c r="B1320" s="4">
        <f>251</f>
        <v>251</v>
      </c>
    </row>
    <row r="1321" spans="1:2" x14ac:dyDescent="0.2">
      <c r="A1321" s="3" t="s">
        <v>1316</v>
      </c>
      <c r="B1321" s="4">
        <f>251</f>
        <v>251</v>
      </c>
    </row>
    <row r="1322" spans="1:2" x14ac:dyDescent="0.2">
      <c r="A1322" s="3" t="s">
        <v>1317</v>
      </c>
      <c r="B1322" s="4">
        <f>251</f>
        <v>251</v>
      </c>
    </row>
    <row r="1323" spans="1:2" x14ac:dyDescent="0.2">
      <c r="A1323" s="3" t="s">
        <v>1318</v>
      </c>
      <c r="B1323" s="4">
        <f>251</f>
        <v>251</v>
      </c>
    </row>
    <row r="1324" spans="1:2" x14ac:dyDescent="0.2">
      <c r="A1324" s="3" t="s">
        <v>1319</v>
      </c>
      <c r="B1324" s="4">
        <f>251</f>
        <v>251</v>
      </c>
    </row>
    <row r="1325" spans="1:2" x14ac:dyDescent="0.2">
      <c r="A1325" s="3" t="s">
        <v>1320</v>
      </c>
      <c r="B1325" s="4">
        <f>251</f>
        <v>251</v>
      </c>
    </row>
    <row r="1326" spans="1:2" x14ac:dyDescent="0.2">
      <c r="A1326" s="3" t="s">
        <v>1321</v>
      </c>
      <c r="B1326" s="4">
        <f>251</f>
        <v>251</v>
      </c>
    </row>
    <row r="1327" spans="1:2" x14ac:dyDescent="0.2">
      <c r="A1327" s="3" t="s">
        <v>1322</v>
      </c>
      <c r="B1327" s="4">
        <f>251</f>
        <v>251</v>
      </c>
    </row>
    <row r="1328" spans="1:2" x14ac:dyDescent="0.2">
      <c r="A1328" s="3" t="s">
        <v>1323</v>
      </c>
      <c r="B1328" s="4">
        <f>251</f>
        <v>251</v>
      </c>
    </row>
    <row r="1329" spans="1:2" x14ac:dyDescent="0.2">
      <c r="A1329" s="3" t="s">
        <v>1324</v>
      </c>
      <c r="B1329" s="4">
        <f>251</f>
        <v>251</v>
      </c>
    </row>
    <row r="1330" spans="1:2" x14ac:dyDescent="0.2">
      <c r="A1330" s="3" t="s">
        <v>1325</v>
      </c>
      <c r="B1330" s="4">
        <f>251</f>
        <v>251</v>
      </c>
    </row>
    <row r="1331" spans="1:2" x14ac:dyDescent="0.2">
      <c r="A1331" s="3" t="s">
        <v>1326</v>
      </c>
      <c r="B1331" s="4">
        <f>251</f>
        <v>251</v>
      </c>
    </row>
    <row r="1332" spans="1:2" x14ac:dyDescent="0.2">
      <c r="A1332" s="3" t="s">
        <v>1327</v>
      </c>
      <c r="B1332" s="4">
        <f>51</f>
        <v>51</v>
      </c>
    </row>
    <row r="1333" spans="1:2" x14ac:dyDescent="0.2">
      <c r="A1333" s="3" t="s">
        <v>1328</v>
      </c>
      <c r="B1333" s="4">
        <f>200</f>
        <v>200</v>
      </c>
    </row>
    <row r="1334" spans="1:2" x14ac:dyDescent="0.2">
      <c r="A1334" s="3" t="s">
        <v>1329</v>
      </c>
      <c r="B1334" s="5">
        <f>(B1332)+(B1333)</f>
        <v>251</v>
      </c>
    </row>
    <row r="1335" spans="1:2" x14ac:dyDescent="0.2">
      <c r="A1335" s="3" t="s">
        <v>1330</v>
      </c>
      <c r="B1335" s="4">
        <f>251</f>
        <v>251</v>
      </c>
    </row>
    <row r="1336" spans="1:2" x14ac:dyDescent="0.2">
      <c r="A1336" s="3" t="s">
        <v>1331</v>
      </c>
      <c r="B1336" s="4">
        <f>251</f>
        <v>251</v>
      </c>
    </row>
    <row r="1337" spans="1:2" x14ac:dyDescent="0.2">
      <c r="A1337" s="3" t="s">
        <v>1332</v>
      </c>
      <c r="B1337" s="4">
        <f>251</f>
        <v>251</v>
      </c>
    </row>
    <row r="1338" spans="1:2" x14ac:dyDescent="0.2">
      <c r="A1338" s="3" t="s">
        <v>1333</v>
      </c>
      <c r="B1338" s="4">
        <f>251</f>
        <v>251</v>
      </c>
    </row>
    <row r="1339" spans="1:2" x14ac:dyDescent="0.2">
      <c r="A1339" s="3" t="s">
        <v>1334</v>
      </c>
      <c r="B1339" s="4">
        <f>251</f>
        <v>251</v>
      </c>
    </row>
    <row r="1340" spans="1:2" x14ac:dyDescent="0.2">
      <c r="A1340" s="3" t="s">
        <v>1335</v>
      </c>
      <c r="B1340" s="4">
        <f>251</f>
        <v>251</v>
      </c>
    </row>
    <row r="1341" spans="1:2" x14ac:dyDescent="0.2">
      <c r="A1341" s="3" t="s">
        <v>1336</v>
      </c>
      <c r="B1341" s="4">
        <f>251</f>
        <v>251</v>
      </c>
    </row>
    <row r="1342" spans="1:2" x14ac:dyDescent="0.2">
      <c r="A1342" s="3" t="s">
        <v>1337</v>
      </c>
      <c r="B1342" s="4">
        <f>250</f>
        <v>250</v>
      </c>
    </row>
    <row r="1343" spans="1:2" x14ac:dyDescent="0.2">
      <c r="A1343" s="3" t="s">
        <v>1338</v>
      </c>
      <c r="B1343" s="4">
        <f>250</f>
        <v>250</v>
      </c>
    </row>
    <row r="1344" spans="1:2" x14ac:dyDescent="0.2">
      <c r="A1344" s="3" t="s">
        <v>1339</v>
      </c>
      <c r="B1344" s="4">
        <f>250</f>
        <v>250</v>
      </c>
    </row>
    <row r="1345" spans="1:2" x14ac:dyDescent="0.2">
      <c r="A1345" s="3" t="s">
        <v>1340</v>
      </c>
      <c r="B1345" s="4">
        <f>250</f>
        <v>250</v>
      </c>
    </row>
    <row r="1346" spans="1:2" x14ac:dyDescent="0.2">
      <c r="A1346" s="3" t="s">
        <v>1341</v>
      </c>
      <c r="B1346" s="4">
        <f>250</f>
        <v>250</v>
      </c>
    </row>
    <row r="1347" spans="1:2" x14ac:dyDescent="0.2">
      <c r="A1347" s="3" t="s">
        <v>1342</v>
      </c>
      <c r="B1347" s="4">
        <f>250</f>
        <v>250</v>
      </c>
    </row>
    <row r="1348" spans="1:2" x14ac:dyDescent="0.2">
      <c r="A1348" s="3" t="s">
        <v>1343</v>
      </c>
      <c r="B1348" s="4">
        <f>250</f>
        <v>250</v>
      </c>
    </row>
    <row r="1349" spans="1:2" x14ac:dyDescent="0.2">
      <c r="A1349" s="3" t="s">
        <v>1344</v>
      </c>
      <c r="B1349" s="4">
        <f>250</f>
        <v>250</v>
      </c>
    </row>
    <row r="1350" spans="1:2" x14ac:dyDescent="0.2">
      <c r="A1350" s="3" t="s">
        <v>1345</v>
      </c>
      <c r="B1350" s="4">
        <f>182</f>
        <v>182</v>
      </c>
    </row>
    <row r="1351" spans="1:2" x14ac:dyDescent="0.2">
      <c r="A1351" s="3" t="s">
        <v>1346</v>
      </c>
      <c r="B1351" s="4">
        <f>68</f>
        <v>68</v>
      </c>
    </row>
    <row r="1352" spans="1:2" x14ac:dyDescent="0.2">
      <c r="A1352" s="3" t="s">
        <v>1347</v>
      </c>
      <c r="B1352" s="5">
        <f>(B1350)+(B1351)</f>
        <v>250</v>
      </c>
    </row>
    <row r="1353" spans="1:2" x14ac:dyDescent="0.2">
      <c r="A1353" s="3" t="s">
        <v>1348</v>
      </c>
      <c r="B1353" s="4">
        <f>250</f>
        <v>250</v>
      </c>
    </row>
    <row r="1354" spans="1:2" x14ac:dyDescent="0.2">
      <c r="A1354" s="3" t="s">
        <v>1349</v>
      </c>
      <c r="B1354" s="4">
        <f>250</f>
        <v>250</v>
      </c>
    </row>
    <row r="1355" spans="1:2" x14ac:dyDescent="0.2">
      <c r="A1355" s="3" t="s">
        <v>1350</v>
      </c>
      <c r="B1355" s="4">
        <f>250</f>
        <v>250</v>
      </c>
    </row>
    <row r="1356" spans="1:2" x14ac:dyDescent="0.2">
      <c r="A1356" s="3" t="s">
        <v>1351</v>
      </c>
      <c r="B1356" s="4">
        <f>250</f>
        <v>250</v>
      </c>
    </row>
    <row r="1357" spans="1:2" x14ac:dyDescent="0.2">
      <c r="A1357" s="3" t="s">
        <v>1352</v>
      </c>
      <c r="B1357" s="4">
        <f>250</f>
        <v>250</v>
      </c>
    </row>
    <row r="1358" spans="1:2" x14ac:dyDescent="0.2">
      <c r="A1358" s="3" t="s">
        <v>1353</v>
      </c>
      <c r="B1358" s="4">
        <f>249.5</f>
        <v>249.5</v>
      </c>
    </row>
    <row r="1359" spans="1:2" x14ac:dyDescent="0.2">
      <c r="A1359" s="3" t="s">
        <v>1354</v>
      </c>
      <c r="B1359" s="4">
        <f>248.36</f>
        <v>248.36</v>
      </c>
    </row>
    <row r="1360" spans="1:2" x14ac:dyDescent="0.2">
      <c r="A1360" s="3" t="s">
        <v>1355</v>
      </c>
      <c r="B1360" s="4">
        <f>247</f>
        <v>247</v>
      </c>
    </row>
    <row r="1361" spans="1:2" x14ac:dyDescent="0.2">
      <c r="A1361" s="3" t="s">
        <v>1356</v>
      </c>
      <c r="B1361" s="4">
        <f>247</f>
        <v>247</v>
      </c>
    </row>
    <row r="1362" spans="1:2" x14ac:dyDescent="0.2">
      <c r="A1362" s="3" t="s">
        <v>1357</v>
      </c>
      <c r="B1362" s="4">
        <f>247</f>
        <v>247</v>
      </c>
    </row>
    <row r="1363" spans="1:2" x14ac:dyDescent="0.2">
      <c r="A1363" s="3" t="s">
        <v>1358</v>
      </c>
      <c r="B1363" s="4">
        <f>247</f>
        <v>247</v>
      </c>
    </row>
    <row r="1364" spans="1:2" x14ac:dyDescent="0.2">
      <c r="A1364" s="3" t="s">
        <v>1359</v>
      </c>
      <c r="B1364" s="4">
        <f>245.33</f>
        <v>245.33</v>
      </c>
    </row>
    <row r="1365" spans="1:2" x14ac:dyDescent="0.2">
      <c r="A1365" s="3" t="s">
        <v>1360</v>
      </c>
      <c r="B1365" s="4">
        <f>245.13</f>
        <v>245.13</v>
      </c>
    </row>
    <row r="1366" spans="1:2" x14ac:dyDescent="0.2">
      <c r="A1366" s="3" t="s">
        <v>1361</v>
      </c>
      <c r="B1366" s="4">
        <f>245</f>
        <v>245</v>
      </c>
    </row>
    <row r="1367" spans="1:2" x14ac:dyDescent="0.2">
      <c r="A1367" s="3" t="s">
        <v>1362</v>
      </c>
      <c r="B1367" s="4">
        <f>242</f>
        <v>242</v>
      </c>
    </row>
    <row r="1368" spans="1:2" x14ac:dyDescent="0.2">
      <c r="A1368" s="3" t="s">
        <v>1363</v>
      </c>
      <c r="B1368" s="4">
        <f>242</f>
        <v>242</v>
      </c>
    </row>
    <row r="1369" spans="1:2" x14ac:dyDescent="0.2">
      <c r="A1369" s="3" t="s">
        <v>1364</v>
      </c>
      <c r="B1369" s="4">
        <f>242</f>
        <v>242</v>
      </c>
    </row>
    <row r="1370" spans="1:2" x14ac:dyDescent="0.2">
      <c r="A1370" s="3" t="s">
        <v>1365</v>
      </c>
      <c r="B1370" s="4">
        <f>240</f>
        <v>240</v>
      </c>
    </row>
    <row r="1371" spans="1:2" x14ac:dyDescent="0.2">
      <c r="A1371" s="3" t="s">
        <v>1366</v>
      </c>
      <c r="B1371" s="4">
        <f>240</f>
        <v>240</v>
      </c>
    </row>
    <row r="1372" spans="1:2" x14ac:dyDescent="0.2">
      <c r="A1372" s="3" t="s">
        <v>1367</v>
      </c>
      <c r="B1372" s="4">
        <f>240</f>
        <v>240</v>
      </c>
    </row>
    <row r="1373" spans="1:2" x14ac:dyDescent="0.2">
      <c r="A1373" s="3" t="s">
        <v>1368</v>
      </c>
      <c r="B1373" s="4">
        <f>240</f>
        <v>240</v>
      </c>
    </row>
    <row r="1374" spans="1:2" x14ac:dyDescent="0.2">
      <c r="A1374" s="3" t="s">
        <v>1369</v>
      </c>
      <c r="B1374" s="4">
        <f>239.68</f>
        <v>239.68</v>
      </c>
    </row>
    <row r="1375" spans="1:2" x14ac:dyDescent="0.2">
      <c r="A1375" s="3" t="s">
        <v>1370</v>
      </c>
      <c r="B1375" s="4">
        <f>239</f>
        <v>239</v>
      </c>
    </row>
    <row r="1376" spans="1:2" x14ac:dyDescent="0.2">
      <c r="A1376" s="3" t="s">
        <v>1371</v>
      </c>
      <c r="B1376" s="4">
        <f>239</f>
        <v>239</v>
      </c>
    </row>
    <row r="1377" spans="1:2" x14ac:dyDescent="0.2">
      <c r="A1377" s="3" t="s">
        <v>1372</v>
      </c>
      <c r="B1377" s="4">
        <f>238.67</f>
        <v>238.67</v>
      </c>
    </row>
    <row r="1378" spans="1:2" x14ac:dyDescent="0.2">
      <c r="A1378" s="3" t="s">
        <v>1373</v>
      </c>
      <c r="B1378" s="4">
        <f>238</f>
        <v>238</v>
      </c>
    </row>
    <row r="1379" spans="1:2" x14ac:dyDescent="0.2">
      <c r="A1379" s="3" t="s">
        <v>1374</v>
      </c>
      <c r="B1379" s="4">
        <f>238</f>
        <v>238</v>
      </c>
    </row>
    <row r="1380" spans="1:2" x14ac:dyDescent="0.2">
      <c r="A1380" s="3" t="s">
        <v>1375</v>
      </c>
      <c r="B1380" s="4">
        <f>237</f>
        <v>237</v>
      </c>
    </row>
    <row r="1381" spans="1:2" x14ac:dyDescent="0.2">
      <c r="A1381" s="3" t="s">
        <v>1376</v>
      </c>
      <c r="B1381" s="4">
        <f>237</f>
        <v>237</v>
      </c>
    </row>
    <row r="1382" spans="1:2" x14ac:dyDescent="0.2">
      <c r="A1382" s="3" t="s">
        <v>1377</v>
      </c>
      <c r="B1382" s="4">
        <f>237</f>
        <v>237</v>
      </c>
    </row>
    <row r="1383" spans="1:2" x14ac:dyDescent="0.2">
      <c r="A1383" s="3" t="s">
        <v>1378</v>
      </c>
      <c r="B1383" s="4">
        <f>237</f>
        <v>237</v>
      </c>
    </row>
    <row r="1384" spans="1:2" x14ac:dyDescent="0.2">
      <c r="A1384" s="3" t="s">
        <v>1379</v>
      </c>
      <c r="B1384" s="4">
        <f>236</f>
        <v>236</v>
      </c>
    </row>
    <row r="1385" spans="1:2" x14ac:dyDescent="0.2">
      <c r="A1385" s="3" t="s">
        <v>1380</v>
      </c>
      <c r="B1385" s="4">
        <f>236</f>
        <v>236</v>
      </c>
    </row>
    <row r="1386" spans="1:2" x14ac:dyDescent="0.2">
      <c r="A1386" s="3" t="s">
        <v>1381</v>
      </c>
      <c r="B1386" s="4">
        <f>236</f>
        <v>236</v>
      </c>
    </row>
    <row r="1387" spans="1:2" x14ac:dyDescent="0.2">
      <c r="A1387" s="3" t="s">
        <v>1382</v>
      </c>
      <c r="B1387" s="4">
        <f>232.11</f>
        <v>232.11</v>
      </c>
    </row>
    <row r="1388" spans="1:2" x14ac:dyDescent="0.2">
      <c r="A1388" s="3" t="s">
        <v>1383</v>
      </c>
      <c r="B1388" s="4">
        <f>232</f>
        <v>232</v>
      </c>
    </row>
    <row r="1389" spans="1:2" x14ac:dyDescent="0.2">
      <c r="A1389" s="3" t="s">
        <v>1384</v>
      </c>
      <c r="B1389" s="4">
        <f>231</f>
        <v>231</v>
      </c>
    </row>
    <row r="1390" spans="1:2" x14ac:dyDescent="0.2">
      <c r="A1390" s="3" t="s">
        <v>1385</v>
      </c>
      <c r="B1390" s="4">
        <f>231</f>
        <v>231</v>
      </c>
    </row>
    <row r="1391" spans="1:2" x14ac:dyDescent="0.2">
      <c r="A1391" s="3" t="s">
        <v>1386</v>
      </c>
      <c r="B1391" s="4">
        <f>231</f>
        <v>231</v>
      </c>
    </row>
    <row r="1392" spans="1:2" x14ac:dyDescent="0.2">
      <c r="A1392" s="3" t="s">
        <v>1387</v>
      </c>
      <c r="B1392" s="4">
        <f>230</f>
        <v>230</v>
      </c>
    </row>
    <row r="1393" spans="1:2" x14ac:dyDescent="0.2">
      <c r="A1393" s="3" t="s">
        <v>1388</v>
      </c>
      <c r="B1393" s="4">
        <f>230</f>
        <v>230</v>
      </c>
    </row>
    <row r="1394" spans="1:2" x14ac:dyDescent="0.2">
      <c r="A1394" s="3" t="s">
        <v>1389</v>
      </c>
      <c r="B1394" s="4">
        <f>229.84</f>
        <v>229.84</v>
      </c>
    </row>
    <row r="1395" spans="1:2" x14ac:dyDescent="0.2">
      <c r="A1395" s="3" t="s">
        <v>1390</v>
      </c>
      <c r="B1395" s="4">
        <f>229</f>
        <v>229</v>
      </c>
    </row>
    <row r="1396" spans="1:2" x14ac:dyDescent="0.2">
      <c r="A1396" s="3" t="s">
        <v>1391</v>
      </c>
      <c r="B1396" s="4">
        <f>228</f>
        <v>228</v>
      </c>
    </row>
    <row r="1397" spans="1:2" x14ac:dyDescent="0.2">
      <c r="A1397" s="3" t="s">
        <v>1392</v>
      </c>
      <c r="B1397" s="4">
        <f>228</f>
        <v>228</v>
      </c>
    </row>
    <row r="1398" spans="1:2" x14ac:dyDescent="0.2">
      <c r="A1398" s="3" t="s">
        <v>1393</v>
      </c>
      <c r="B1398" s="4">
        <f>228</f>
        <v>228</v>
      </c>
    </row>
    <row r="1399" spans="1:2" x14ac:dyDescent="0.2">
      <c r="A1399" s="3" t="s">
        <v>1394</v>
      </c>
      <c r="B1399" s="4">
        <f>227</f>
        <v>227</v>
      </c>
    </row>
    <row r="1400" spans="1:2" x14ac:dyDescent="0.2">
      <c r="A1400" s="3" t="s">
        <v>1395</v>
      </c>
      <c r="B1400" s="4">
        <f>227</f>
        <v>227</v>
      </c>
    </row>
    <row r="1401" spans="1:2" x14ac:dyDescent="0.2">
      <c r="A1401" s="3" t="s">
        <v>1396</v>
      </c>
      <c r="B1401" s="4">
        <f>226</f>
        <v>226</v>
      </c>
    </row>
    <row r="1402" spans="1:2" x14ac:dyDescent="0.2">
      <c r="A1402" s="3" t="s">
        <v>1397</v>
      </c>
      <c r="B1402" s="4">
        <f>226</f>
        <v>226</v>
      </c>
    </row>
    <row r="1403" spans="1:2" x14ac:dyDescent="0.2">
      <c r="A1403" s="3" t="s">
        <v>1398</v>
      </c>
      <c r="B1403" s="4">
        <f>226</f>
        <v>226</v>
      </c>
    </row>
    <row r="1404" spans="1:2" x14ac:dyDescent="0.2">
      <c r="A1404" s="3" t="s">
        <v>1399</v>
      </c>
      <c r="B1404" s="4">
        <f>226</f>
        <v>226</v>
      </c>
    </row>
    <row r="1405" spans="1:2" x14ac:dyDescent="0.2">
      <c r="A1405" s="3" t="s">
        <v>1400</v>
      </c>
      <c r="B1405" s="4">
        <f>215</f>
        <v>215</v>
      </c>
    </row>
    <row r="1406" spans="1:2" x14ac:dyDescent="0.2">
      <c r="A1406" s="3" t="s">
        <v>1401</v>
      </c>
      <c r="B1406" s="4">
        <f>11</f>
        <v>11</v>
      </c>
    </row>
    <row r="1407" spans="1:2" x14ac:dyDescent="0.2">
      <c r="A1407" s="3" t="s">
        <v>1402</v>
      </c>
      <c r="B1407" s="5">
        <f>(B1405)+(B1406)</f>
        <v>226</v>
      </c>
    </row>
    <row r="1408" spans="1:2" x14ac:dyDescent="0.2">
      <c r="A1408" s="3" t="s">
        <v>1403</v>
      </c>
      <c r="B1408" s="4">
        <f>225</f>
        <v>225</v>
      </c>
    </row>
    <row r="1409" spans="1:2" x14ac:dyDescent="0.2">
      <c r="A1409" s="3" t="s">
        <v>1404</v>
      </c>
      <c r="B1409" s="4">
        <f>225</f>
        <v>225</v>
      </c>
    </row>
    <row r="1410" spans="1:2" x14ac:dyDescent="0.2">
      <c r="A1410" s="3" t="s">
        <v>1405</v>
      </c>
      <c r="B1410" s="4">
        <f>225</f>
        <v>225</v>
      </c>
    </row>
    <row r="1411" spans="1:2" x14ac:dyDescent="0.2">
      <c r="A1411" s="3" t="s">
        <v>1406</v>
      </c>
      <c r="B1411" s="4">
        <f>225</f>
        <v>225</v>
      </c>
    </row>
    <row r="1412" spans="1:2" x14ac:dyDescent="0.2">
      <c r="A1412" s="3" t="s">
        <v>1407</v>
      </c>
      <c r="B1412" s="4">
        <f>224</f>
        <v>224</v>
      </c>
    </row>
    <row r="1413" spans="1:2" x14ac:dyDescent="0.2">
      <c r="A1413" s="3" t="s">
        <v>1408</v>
      </c>
      <c r="B1413" s="4">
        <f>223</f>
        <v>223</v>
      </c>
    </row>
    <row r="1414" spans="1:2" x14ac:dyDescent="0.2">
      <c r="A1414" s="3" t="s">
        <v>1409</v>
      </c>
      <c r="B1414" s="4">
        <f>223</f>
        <v>223</v>
      </c>
    </row>
    <row r="1415" spans="1:2" x14ac:dyDescent="0.2">
      <c r="A1415" s="3" t="s">
        <v>1410</v>
      </c>
      <c r="B1415" s="4">
        <f>222</f>
        <v>222</v>
      </c>
    </row>
    <row r="1416" spans="1:2" x14ac:dyDescent="0.2">
      <c r="A1416" s="3" t="s">
        <v>1411</v>
      </c>
      <c r="B1416" s="4">
        <f>222</f>
        <v>222</v>
      </c>
    </row>
    <row r="1417" spans="1:2" x14ac:dyDescent="0.2">
      <c r="A1417" s="3" t="s">
        <v>1412</v>
      </c>
      <c r="B1417" s="4">
        <f>222</f>
        <v>222</v>
      </c>
    </row>
    <row r="1418" spans="1:2" x14ac:dyDescent="0.2">
      <c r="A1418" s="3" t="s">
        <v>1413</v>
      </c>
      <c r="B1418" s="4">
        <f>222</f>
        <v>222</v>
      </c>
    </row>
    <row r="1419" spans="1:2" x14ac:dyDescent="0.2">
      <c r="A1419" s="3" t="s">
        <v>1414</v>
      </c>
      <c r="B1419" s="4">
        <f>221</f>
        <v>221</v>
      </c>
    </row>
    <row r="1420" spans="1:2" x14ac:dyDescent="0.2">
      <c r="A1420" s="3" t="s">
        <v>1415</v>
      </c>
      <c r="B1420" s="4">
        <f>221</f>
        <v>221</v>
      </c>
    </row>
    <row r="1421" spans="1:2" x14ac:dyDescent="0.2">
      <c r="A1421" s="3" t="s">
        <v>1416</v>
      </c>
      <c r="B1421" s="4">
        <f>221</f>
        <v>221</v>
      </c>
    </row>
    <row r="1422" spans="1:2" x14ac:dyDescent="0.2">
      <c r="A1422" s="3" t="s">
        <v>1417</v>
      </c>
      <c r="B1422" s="4">
        <f>220</f>
        <v>220</v>
      </c>
    </row>
    <row r="1423" spans="1:2" x14ac:dyDescent="0.2">
      <c r="A1423" s="3" t="s">
        <v>1418</v>
      </c>
      <c r="B1423" s="4">
        <f>220</f>
        <v>220</v>
      </c>
    </row>
    <row r="1424" spans="1:2" x14ac:dyDescent="0.2">
      <c r="A1424" s="3" t="s">
        <v>1419</v>
      </c>
      <c r="B1424" s="4">
        <f>219</f>
        <v>219</v>
      </c>
    </row>
    <row r="1425" spans="1:2" x14ac:dyDescent="0.2">
      <c r="A1425" s="3" t="s">
        <v>1420</v>
      </c>
      <c r="B1425" s="4">
        <f>219</f>
        <v>219</v>
      </c>
    </row>
    <row r="1426" spans="1:2" x14ac:dyDescent="0.2">
      <c r="A1426" s="3" t="s">
        <v>1421</v>
      </c>
      <c r="B1426" s="4">
        <f>217</f>
        <v>217</v>
      </c>
    </row>
    <row r="1427" spans="1:2" x14ac:dyDescent="0.2">
      <c r="A1427" s="3" t="s">
        <v>1422</v>
      </c>
      <c r="B1427" s="4">
        <f>217</f>
        <v>217</v>
      </c>
    </row>
    <row r="1428" spans="1:2" x14ac:dyDescent="0.2">
      <c r="A1428" s="3" t="s">
        <v>1423</v>
      </c>
      <c r="B1428" s="4">
        <f>217</f>
        <v>217</v>
      </c>
    </row>
    <row r="1429" spans="1:2" x14ac:dyDescent="0.2">
      <c r="A1429" s="3" t="s">
        <v>1424</v>
      </c>
      <c r="B1429" s="4">
        <f>216.18</f>
        <v>216.18</v>
      </c>
    </row>
    <row r="1430" spans="1:2" x14ac:dyDescent="0.2">
      <c r="A1430" s="3" t="s">
        <v>1425</v>
      </c>
      <c r="B1430" s="4">
        <f>215.6</f>
        <v>215.6</v>
      </c>
    </row>
    <row r="1431" spans="1:2" x14ac:dyDescent="0.2">
      <c r="A1431" s="3" t="s">
        <v>1426</v>
      </c>
      <c r="B1431" s="4">
        <f>215</f>
        <v>215</v>
      </c>
    </row>
    <row r="1432" spans="1:2" x14ac:dyDescent="0.2">
      <c r="A1432" s="3" t="s">
        <v>1427</v>
      </c>
      <c r="B1432" s="4">
        <f>214</f>
        <v>214</v>
      </c>
    </row>
    <row r="1433" spans="1:2" x14ac:dyDescent="0.2">
      <c r="A1433" s="3" t="s">
        <v>1428</v>
      </c>
      <c r="B1433" s="4">
        <f>213</f>
        <v>213</v>
      </c>
    </row>
    <row r="1434" spans="1:2" x14ac:dyDescent="0.2">
      <c r="A1434" s="3" t="s">
        <v>1429</v>
      </c>
      <c r="B1434" s="4">
        <f>213</f>
        <v>213</v>
      </c>
    </row>
    <row r="1435" spans="1:2" x14ac:dyDescent="0.2">
      <c r="A1435" s="3" t="s">
        <v>1430</v>
      </c>
      <c r="B1435" s="4">
        <f>212</f>
        <v>212</v>
      </c>
    </row>
    <row r="1436" spans="1:2" x14ac:dyDescent="0.2">
      <c r="A1436" s="3" t="s">
        <v>1431</v>
      </c>
      <c r="B1436" s="4">
        <f>212</f>
        <v>212</v>
      </c>
    </row>
    <row r="1437" spans="1:2" x14ac:dyDescent="0.2">
      <c r="A1437" s="3" t="s">
        <v>1432</v>
      </c>
      <c r="B1437" s="4">
        <f>212</f>
        <v>212</v>
      </c>
    </row>
    <row r="1438" spans="1:2" x14ac:dyDescent="0.2">
      <c r="A1438" s="3" t="s">
        <v>1433</v>
      </c>
      <c r="B1438" s="4">
        <f>212</f>
        <v>212</v>
      </c>
    </row>
    <row r="1439" spans="1:2" x14ac:dyDescent="0.2">
      <c r="A1439" s="3" t="s">
        <v>1434</v>
      </c>
      <c r="B1439" s="4">
        <f>211.67</f>
        <v>211.67</v>
      </c>
    </row>
    <row r="1440" spans="1:2" x14ac:dyDescent="0.2">
      <c r="A1440" s="3" t="s">
        <v>1435</v>
      </c>
      <c r="B1440" s="4">
        <f>211</f>
        <v>211</v>
      </c>
    </row>
    <row r="1441" spans="1:2" x14ac:dyDescent="0.2">
      <c r="A1441" s="3" t="s">
        <v>1436</v>
      </c>
      <c r="B1441" s="4">
        <f>211</f>
        <v>211</v>
      </c>
    </row>
    <row r="1442" spans="1:2" x14ac:dyDescent="0.2">
      <c r="A1442" s="3" t="s">
        <v>1437</v>
      </c>
      <c r="B1442" s="4">
        <f>209</f>
        <v>209</v>
      </c>
    </row>
    <row r="1443" spans="1:2" x14ac:dyDescent="0.2">
      <c r="A1443" s="3" t="s">
        <v>1438</v>
      </c>
      <c r="B1443" s="4">
        <f>209</f>
        <v>209</v>
      </c>
    </row>
    <row r="1444" spans="1:2" x14ac:dyDescent="0.2">
      <c r="A1444" s="3" t="s">
        <v>1439</v>
      </c>
      <c r="B1444" s="4">
        <f>208.3</f>
        <v>208.3</v>
      </c>
    </row>
    <row r="1445" spans="1:2" x14ac:dyDescent="0.2">
      <c r="A1445" s="3" t="s">
        <v>1440</v>
      </c>
      <c r="B1445" s="4">
        <f>207</f>
        <v>207</v>
      </c>
    </row>
    <row r="1446" spans="1:2" x14ac:dyDescent="0.2">
      <c r="A1446" s="3" t="s">
        <v>1441</v>
      </c>
      <c r="B1446" s="4">
        <f>206</f>
        <v>206</v>
      </c>
    </row>
    <row r="1447" spans="1:2" x14ac:dyDescent="0.2">
      <c r="A1447" s="3" t="s">
        <v>1442</v>
      </c>
      <c r="B1447" s="4">
        <f>206</f>
        <v>206</v>
      </c>
    </row>
    <row r="1448" spans="1:2" x14ac:dyDescent="0.2">
      <c r="A1448" s="3" t="s">
        <v>1443</v>
      </c>
      <c r="B1448" s="4">
        <f>205</f>
        <v>205</v>
      </c>
    </row>
    <row r="1449" spans="1:2" x14ac:dyDescent="0.2">
      <c r="A1449" s="3" t="s">
        <v>1444</v>
      </c>
      <c r="B1449" s="4">
        <f>205</f>
        <v>205</v>
      </c>
    </row>
    <row r="1450" spans="1:2" x14ac:dyDescent="0.2">
      <c r="A1450" s="3" t="s">
        <v>1445</v>
      </c>
      <c r="B1450" s="4">
        <f>204</f>
        <v>204</v>
      </c>
    </row>
    <row r="1451" spans="1:2" x14ac:dyDescent="0.2">
      <c r="A1451" s="3" t="s">
        <v>1446</v>
      </c>
      <c r="B1451" s="4">
        <f>204</f>
        <v>204</v>
      </c>
    </row>
    <row r="1452" spans="1:2" x14ac:dyDescent="0.2">
      <c r="A1452" s="3" t="s">
        <v>1447</v>
      </c>
      <c r="B1452" s="4">
        <f>203</f>
        <v>203</v>
      </c>
    </row>
    <row r="1453" spans="1:2" x14ac:dyDescent="0.2">
      <c r="A1453" s="3" t="s">
        <v>1448</v>
      </c>
      <c r="B1453" s="4">
        <f>203</f>
        <v>203</v>
      </c>
    </row>
    <row r="1454" spans="1:2" x14ac:dyDescent="0.2">
      <c r="A1454" s="3" t="s">
        <v>1449</v>
      </c>
      <c r="B1454" s="4">
        <f>203</f>
        <v>203</v>
      </c>
    </row>
    <row r="1455" spans="1:2" x14ac:dyDescent="0.2">
      <c r="A1455" s="3" t="s">
        <v>1450</v>
      </c>
      <c r="B1455" s="4">
        <f>203</f>
        <v>203</v>
      </c>
    </row>
    <row r="1456" spans="1:2" x14ac:dyDescent="0.2">
      <c r="A1456" s="3" t="s">
        <v>1451</v>
      </c>
      <c r="B1456" s="4">
        <f>203</f>
        <v>203</v>
      </c>
    </row>
    <row r="1457" spans="1:2" x14ac:dyDescent="0.2">
      <c r="A1457" s="3" t="s">
        <v>1452</v>
      </c>
      <c r="B1457" s="4">
        <f>192</f>
        <v>192</v>
      </c>
    </row>
    <row r="1458" spans="1:2" x14ac:dyDescent="0.2">
      <c r="A1458" s="3" t="s">
        <v>1453</v>
      </c>
      <c r="B1458" s="4">
        <f>11</f>
        <v>11</v>
      </c>
    </row>
    <row r="1459" spans="1:2" x14ac:dyDescent="0.2">
      <c r="A1459" s="3" t="s">
        <v>1454</v>
      </c>
      <c r="B1459" s="5">
        <f>(B1457)+(B1458)</f>
        <v>203</v>
      </c>
    </row>
    <row r="1460" spans="1:2" x14ac:dyDescent="0.2">
      <c r="A1460" s="3" t="s">
        <v>1455</v>
      </c>
      <c r="B1460" s="4">
        <f>203</f>
        <v>203</v>
      </c>
    </row>
    <row r="1461" spans="1:2" x14ac:dyDescent="0.2">
      <c r="A1461" s="3" t="s">
        <v>1456</v>
      </c>
      <c r="B1461" s="4">
        <f>202</f>
        <v>202</v>
      </c>
    </row>
    <row r="1462" spans="1:2" x14ac:dyDescent="0.2">
      <c r="A1462" s="3" t="s">
        <v>1457</v>
      </c>
      <c r="B1462" s="4">
        <f>202</f>
        <v>202</v>
      </c>
    </row>
    <row r="1463" spans="1:2" x14ac:dyDescent="0.2">
      <c r="A1463" s="3" t="s">
        <v>1458</v>
      </c>
      <c r="B1463" s="4">
        <f>202</f>
        <v>202</v>
      </c>
    </row>
    <row r="1464" spans="1:2" x14ac:dyDescent="0.2">
      <c r="A1464" s="3" t="s">
        <v>1459</v>
      </c>
      <c r="B1464" s="4">
        <f>202</f>
        <v>202</v>
      </c>
    </row>
    <row r="1465" spans="1:2" x14ac:dyDescent="0.2">
      <c r="A1465" s="3" t="s">
        <v>1460</v>
      </c>
      <c r="B1465" s="4">
        <f>202</f>
        <v>202</v>
      </c>
    </row>
    <row r="1466" spans="1:2" x14ac:dyDescent="0.2">
      <c r="A1466" s="3" t="s">
        <v>1461</v>
      </c>
      <c r="B1466" s="4">
        <f>202</f>
        <v>202</v>
      </c>
    </row>
    <row r="1467" spans="1:2" x14ac:dyDescent="0.2">
      <c r="A1467" s="3" t="s">
        <v>1462</v>
      </c>
      <c r="B1467" s="4">
        <f>202</f>
        <v>202</v>
      </c>
    </row>
    <row r="1468" spans="1:2" x14ac:dyDescent="0.2">
      <c r="A1468" s="3" t="s">
        <v>1463</v>
      </c>
      <c r="B1468" s="4">
        <f>202</f>
        <v>202</v>
      </c>
    </row>
    <row r="1469" spans="1:2" x14ac:dyDescent="0.2">
      <c r="A1469" s="3" t="s">
        <v>1464</v>
      </c>
      <c r="B1469" s="4">
        <f>202</f>
        <v>202</v>
      </c>
    </row>
    <row r="1470" spans="1:2" x14ac:dyDescent="0.2">
      <c r="A1470" s="3" t="s">
        <v>1465</v>
      </c>
      <c r="B1470" s="4">
        <f>202</f>
        <v>202</v>
      </c>
    </row>
    <row r="1471" spans="1:2" x14ac:dyDescent="0.2">
      <c r="A1471" s="3" t="s">
        <v>1466</v>
      </c>
      <c r="B1471" s="4">
        <f>202</f>
        <v>202</v>
      </c>
    </row>
    <row r="1472" spans="1:2" x14ac:dyDescent="0.2">
      <c r="A1472" s="3" t="s">
        <v>1467</v>
      </c>
      <c r="B1472" s="4">
        <f>202</f>
        <v>202</v>
      </c>
    </row>
    <row r="1473" spans="1:2" x14ac:dyDescent="0.2">
      <c r="A1473" s="3" t="s">
        <v>1468</v>
      </c>
      <c r="B1473" s="4">
        <f>202</f>
        <v>202</v>
      </c>
    </row>
    <row r="1474" spans="1:2" x14ac:dyDescent="0.2">
      <c r="A1474" s="3" t="s">
        <v>1469</v>
      </c>
      <c r="B1474" s="4">
        <f>202</f>
        <v>202</v>
      </c>
    </row>
    <row r="1475" spans="1:2" x14ac:dyDescent="0.2">
      <c r="A1475" s="3" t="s">
        <v>1470</v>
      </c>
      <c r="B1475" s="4">
        <f>202</f>
        <v>202</v>
      </c>
    </row>
    <row r="1476" spans="1:2" x14ac:dyDescent="0.2">
      <c r="A1476" s="3" t="s">
        <v>1471</v>
      </c>
      <c r="B1476" s="4">
        <f>202</f>
        <v>202</v>
      </c>
    </row>
    <row r="1477" spans="1:2" x14ac:dyDescent="0.2">
      <c r="A1477" s="3" t="s">
        <v>1472</v>
      </c>
      <c r="B1477" s="4">
        <f>202</f>
        <v>202</v>
      </c>
    </row>
    <row r="1478" spans="1:2" x14ac:dyDescent="0.2">
      <c r="A1478" s="3" t="s">
        <v>1473</v>
      </c>
      <c r="B1478" s="4">
        <f>202</f>
        <v>202</v>
      </c>
    </row>
    <row r="1479" spans="1:2" x14ac:dyDescent="0.2">
      <c r="A1479" s="3" t="s">
        <v>1474</v>
      </c>
      <c r="B1479" s="4">
        <f>202</f>
        <v>202</v>
      </c>
    </row>
    <row r="1480" spans="1:2" x14ac:dyDescent="0.2">
      <c r="A1480" s="3" t="s">
        <v>1475</v>
      </c>
      <c r="B1480" s="4">
        <f>202</f>
        <v>202</v>
      </c>
    </row>
    <row r="1481" spans="1:2" x14ac:dyDescent="0.2">
      <c r="A1481" s="3" t="s">
        <v>1476</v>
      </c>
      <c r="B1481" s="4">
        <f>202</f>
        <v>202</v>
      </c>
    </row>
    <row r="1482" spans="1:2" x14ac:dyDescent="0.2">
      <c r="A1482" s="3" t="s">
        <v>1477</v>
      </c>
      <c r="B1482" s="4">
        <f>202</f>
        <v>202</v>
      </c>
    </row>
    <row r="1483" spans="1:2" x14ac:dyDescent="0.2">
      <c r="A1483" s="3" t="s">
        <v>1478</v>
      </c>
      <c r="B1483" s="4">
        <f>201</f>
        <v>201</v>
      </c>
    </row>
    <row r="1484" spans="1:2" x14ac:dyDescent="0.2">
      <c r="A1484" s="3" t="s">
        <v>1479</v>
      </c>
      <c r="B1484" s="4">
        <f>201</f>
        <v>201</v>
      </c>
    </row>
    <row r="1485" spans="1:2" x14ac:dyDescent="0.2">
      <c r="A1485" s="3" t="s">
        <v>1480</v>
      </c>
      <c r="B1485" s="4">
        <f>201</f>
        <v>201</v>
      </c>
    </row>
    <row r="1486" spans="1:2" x14ac:dyDescent="0.2">
      <c r="A1486" s="3" t="s">
        <v>1481</v>
      </c>
      <c r="B1486" s="4">
        <f>201</f>
        <v>201</v>
      </c>
    </row>
    <row r="1487" spans="1:2" x14ac:dyDescent="0.2">
      <c r="A1487" s="3" t="s">
        <v>1482</v>
      </c>
      <c r="B1487" s="4">
        <f>201</f>
        <v>201</v>
      </c>
    </row>
    <row r="1488" spans="1:2" x14ac:dyDescent="0.2">
      <c r="A1488" s="3" t="s">
        <v>1483</v>
      </c>
      <c r="B1488" s="4">
        <f>201</f>
        <v>201</v>
      </c>
    </row>
    <row r="1489" spans="1:2" x14ac:dyDescent="0.2">
      <c r="A1489" s="3" t="s">
        <v>1484</v>
      </c>
      <c r="B1489" s="4">
        <f>201</f>
        <v>201</v>
      </c>
    </row>
    <row r="1490" spans="1:2" x14ac:dyDescent="0.2">
      <c r="A1490" s="3" t="s">
        <v>1485</v>
      </c>
      <c r="B1490" s="4">
        <f>201</f>
        <v>201</v>
      </c>
    </row>
    <row r="1491" spans="1:2" x14ac:dyDescent="0.2">
      <c r="A1491" s="3" t="s">
        <v>1486</v>
      </c>
      <c r="B1491" s="4">
        <f>201</f>
        <v>201</v>
      </c>
    </row>
    <row r="1492" spans="1:2" x14ac:dyDescent="0.2">
      <c r="A1492" s="3" t="s">
        <v>1487</v>
      </c>
      <c r="B1492" s="4">
        <f>201</f>
        <v>201</v>
      </c>
    </row>
    <row r="1493" spans="1:2" x14ac:dyDescent="0.2">
      <c r="A1493" s="3" t="s">
        <v>1488</v>
      </c>
      <c r="B1493" s="4">
        <f>201</f>
        <v>201</v>
      </c>
    </row>
    <row r="1494" spans="1:2" x14ac:dyDescent="0.2">
      <c r="A1494" s="3" t="s">
        <v>1489</v>
      </c>
      <c r="B1494" s="4">
        <f>201</f>
        <v>201</v>
      </c>
    </row>
    <row r="1495" spans="1:2" x14ac:dyDescent="0.2">
      <c r="A1495" s="3" t="s">
        <v>1490</v>
      </c>
      <c r="B1495" s="4">
        <f>201</f>
        <v>201</v>
      </c>
    </row>
    <row r="1496" spans="1:2" x14ac:dyDescent="0.2">
      <c r="A1496" s="3" t="s">
        <v>1491</v>
      </c>
      <c r="B1496" s="4">
        <f>201</f>
        <v>201</v>
      </c>
    </row>
    <row r="1497" spans="1:2" x14ac:dyDescent="0.2">
      <c r="A1497" s="3" t="s">
        <v>1492</v>
      </c>
      <c r="B1497" s="4">
        <f>201</f>
        <v>201</v>
      </c>
    </row>
    <row r="1498" spans="1:2" x14ac:dyDescent="0.2">
      <c r="A1498" s="3" t="s">
        <v>1493</v>
      </c>
      <c r="B1498" s="4">
        <f>201</f>
        <v>201</v>
      </c>
    </row>
    <row r="1499" spans="1:2" x14ac:dyDescent="0.2">
      <c r="A1499" s="3" t="s">
        <v>1494</v>
      </c>
      <c r="B1499" s="4">
        <f>201</f>
        <v>201</v>
      </c>
    </row>
    <row r="1500" spans="1:2" x14ac:dyDescent="0.2">
      <c r="A1500" s="3" t="s">
        <v>1495</v>
      </c>
      <c r="B1500" s="4">
        <f>201</f>
        <v>201</v>
      </c>
    </row>
    <row r="1501" spans="1:2" x14ac:dyDescent="0.2">
      <c r="A1501" s="3" t="s">
        <v>1496</v>
      </c>
      <c r="B1501" s="4">
        <f>201</f>
        <v>201</v>
      </c>
    </row>
    <row r="1502" spans="1:2" x14ac:dyDescent="0.2">
      <c r="A1502" s="3" t="s">
        <v>1497</v>
      </c>
      <c r="B1502" s="4">
        <f>201</f>
        <v>201</v>
      </c>
    </row>
    <row r="1503" spans="1:2" x14ac:dyDescent="0.2">
      <c r="A1503" s="3" t="s">
        <v>1498</v>
      </c>
      <c r="B1503" s="4">
        <f>201</f>
        <v>201</v>
      </c>
    </row>
    <row r="1504" spans="1:2" x14ac:dyDescent="0.2">
      <c r="A1504" s="3" t="s">
        <v>1499</v>
      </c>
      <c r="B1504" s="4">
        <f>201</f>
        <v>201</v>
      </c>
    </row>
    <row r="1505" spans="1:2" x14ac:dyDescent="0.2">
      <c r="A1505" s="3" t="s">
        <v>1500</v>
      </c>
      <c r="B1505" s="4">
        <f>201</f>
        <v>201</v>
      </c>
    </row>
    <row r="1506" spans="1:2" x14ac:dyDescent="0.2">
      <c r="A1506" s="3" t="s">
        <v>1501</v>
      </c>
      <c r="B1506" s="4">
        <f>201</f>
        <v>201</v>
      </c>
    </row>
    <row r="1507" spans="1:2" x14ac:dyDescent="0.2">
      <c r="A1507" s="3" t="s">
        <v>1502</v>
      </c>
      <c r="B1507" s="4">
        <f>201</f>
        <v>201</v>
      </c>
    </row>
    <row r="1508" spans="1:2" x14ac:dyDescent="0.2">
      <c r="A1508" s="3" t="s">
        <v>1503</v>
      </c>
      <c r="B1508" s="4">
        <f>201</f>
        <v>201</v>
      </c>
    </row>
    <row r="1509" spans="1:2" x14ac:dyDescent="0.2">
      <c r="A1509" s="3" t="s">
        <v>1504</v>
      </c>
      <c r="B1509" s="4">
        <f>201</f>
        <v>201</v>
      </c>
    </row>
    <row r="1510" spans="1:2" x14ac:dyDescent="0.2">
      <c r="A1510" s="3" t="s">
        <v>1505</v>
      </c>
      <c r="B1510" s="4">
        <f>201</f>
        <v>201</v>
      </c>
    </row>
    <row r="1511" spans="1:2" x14ac:dyDescent="0.2">
      <c r="A1511" s="3" t="s">
        <v>1506</v>
      </c>
      <c r="B1511" s="4">
        <f>201</f>
        <v>201</v>
      </c>
    </row>
    <row r="1512" spans="1:2" x14ac:dyDescent="0.2">
      <c r="A1512" s="3" t="s">
        <v>1507</v>
      </c>
      <c r="B1512" s="4">
        <f>201</f>
        <v>201</v>
      </c>
    </row>
    <row r="1513" spans="1:2" x14ac:dyDescent="0.2">
      <c r="A1513" s="3" t="s">
        <v>1508</v>
      </c>
      <c r="B1513" s="4">
        <f>201</f>
        <v>201</v>
      </c>
    </row>
    <row r="1514" spans="1:2" x14ac:dyDescent="0.2">
      <c r="A1514" s="3" t="s">
        <v>1509</v>
      </c>
      <c r="B1514" s="4">
        <f>201</f>
        <v>201</v>
      </c>
    </row>
    <row r="1515" spans="1:2" x14ac:dyDescent="0.2">
      <c r="A1515" s="3" t="s">
        <v>1510</v>
      </c>
      <c r="B1515" s="4">
        <f>201</f>
        <v>201</v>
      </c>
    </row>
    <row r="1516" spans="1:2" x14ac:dyDescent="0.2">
      <c r="A1516" s="3" t="s">
        <v>1511</v>
      </c>
      <c r="B1516" s="4">
        <f>201</f>
        <v>201</v>
      </c>
    </row>
    <row r="1517" spans="1:2" x14ac:dyDescent="0.2">
      <c r="A1517" s="3" t="s">
        <v>1512</v>
      </c>
      <c r="B1517" s="4">
        <f>201</f>
        <v>201</v>
      </c>
    </row>
    <row r="1518" spans="1:2" x14ac:dyDescent="0.2">
      <c r="A1518" s="3" t="s">
        <v>1513</v>
      </c>
      <c r="B1518" s="4">
        <f>201</f>
        <v>201</v>
      </c>
    </row>
    <row r="1519" spans="1:2" x14ac:dyDescent="0.2">
      <c r="A1519" s="3" t="s">
        <v>1514</v>
      </c>
      <c r="B1519" s="4">
        <f>201</f>
        <v>201</v>
      </c>
    </row>
    <row r="1520" spans="1:2" x14ac:dyDescent="0.2">
      <c r="A1520" s="3" t="s">
        <v>1515</v>
      </c>
      <c r="B1520" s="4">
        <f>201</f>
        <v>201</v>
      </c>
    </row>
    <row r="1521" spans="1:2" x14ac:dyDescent="0.2">
      <c r="A1521" s="3" t="s">
        <v>1516</v>
      </c>
      <c r="B1521" s="4">
        <f>201</f>
        <v>201</v>
      </c>
    </row>
    <row r="1522" spans="1:2" x14ac:dyDescent="0.2">
      <c r="A1522" s="3" t="s">
        <v>1517</v>
      </c>
      <c r="B1522" s="4">
        <f>201</f>
        <v>201</v>
      </c>
    </row>
    <row r="1523" spans="1:2" x14ac:dyDescent="0.2">
      <c r="A1523" s="3" t="s">
        <v>1518</v>
      </c>
      <c r="B1523" s="4">
        <f>201</f>
        <v>201</v>
      </c>
    </row>
    <row r="1524" spans="1:2" x14ac:dyDescent="0.2">
      <c r="A1524" s="3" t="s">
        <v>1519</v>
      </c>
      <c r="B1524" s="4">
        <f>201</f>
        <v>201</v>
      </c>
    </row>
    <row r="1525" spans="1:2" x14ac:dyDescent="0.2">
      <c r="A1525" s="3" t="s">
        <v>1520</v>
      </c>
      <c r="B1525" s="4">
        <f>201</f>
        <v>201</v>
      </c>
    </row>
    <row r="1526" spans="1:2" x14ac:dyDescent="0.2">
      <c r="A1526" s="3" t="s">
        <v>1521</v>
      </c>
      <c r="B1526" s="4">
        <f>200</f>
        <v>200</v>
      </c>
    </row>
    <row r="1527" spans="1:2" x14ac:dyDescent="0.2">
      <c r="A1527" s="3" t="s">
        <v>1522</v>
      </c>
      <c r="B1527" s="4">
        <f>200</f>
        <v>200</v>
      </c>
    </row>
    <row r="1528" spans="1:2" x14ac:dyDescent="0.2">
      <c r="A1528" s="3" t="s">
        <v>1523</v>
      </c>
      <c r="B1528" s="4">
        <f>200</f>
        <v>200</v>
      </c>
    </row>
    <row r="1529" spans="1:2" x14ac:dyDescent="0.2">
      <c r="A1529" s="3" t="s">
        <v>1524</v>
      </c>
      <c r="B1529" s="4">
        <f>200</f>
        <v>200</v>
      </c>
    </row>
    <row r="1530" spans="1:2" x14ac:dyDescent="0.2">
      <c r="A1530" s="3" t="s">
        <v>1525</v>
      </c>
      <c r="B1530" s="4">
        <f>200</f>
        <v>200</v>
      </c>
    </row>
    <row r="1531" spans="1:2" x14ac:dyDescent="0.2">
      <c r="A1531" s="3" t="s">
        <v>1526</v>
      </c>
      <c r="B1531" s="4">
        <f>200</f>
        <v>200</v>
      </c>
    </row>
    <row r="1532" spans="1:2" x14ac:dyDescent="0.2">
      <c r="A1532" s="3" t="s">
        <v>1527</v>
      </c>
      <c r="B1532" s="4">
        <f>200</f>
        <v>200</v>
      </c>
    </row>
    <row r="1533" spans="1:2" x14ac:dyDescent="0.2">
      <c r="A1533" s="3" t="s">
        <v>1528</v>
      </c>
      <c r="B1533" s="4">
        <f>200</f>
        <v>200</v>
      </c>
    </row>
    <row r="1534" spans="1:2" x14ac:dyDescent="0.2">
      <c r="A1534" s="3" t="s">
        <v>1529</v>
      </c>
      <c r="B1534" s="4">
        <f>200</f>
        <v>200</v>
      </c>
    </row>
    <row r="1535" spans="1:2" x14ac:dyDescent="0.2">
      <c r="A1535" s="3" t="s">
        <v>1530</v>
      </c>
      <c r="B1535" s="4">
        <f>200</f>
        <v>200</v>
      </c>
    </row>
    <row r="1536" spans="1:2" x14ac:dyDescent="0.2">
      <c r="A1536" s="3" t="s">
        <v>1531</v>
      </c>
      <c r="B1536" s="4">
        <f>200</f>
        <v>200</v>
      </c>
    </row>
    <row r="1537" spans="1:2" x14ac:dyDescent="0.2">
      <c r="A1537" s="3" t="s">
        <v>1532</v>
      </c>
      <c r="B1537" s="4">
        <f>200</f>
        <v>200</v>
      </c>
    </row>
    <row r="1538" spans="1:2" x14ac:dyDescent="0.2">
      <c r="A1538" s="3" t="s">
        <v>1533</v>
      </c>
      <c r="B1538" s="4">
        <f>200</f>
        <v>200</v>
      </c>
    </row>
    <row r="1539" spans="1:2" x14ac:dyDescent="0.2">
      <c r="A1539" s="3" t="s">
        <v>1534</v>
      </c>
      <c r="B1539" s="4">
        <f>200</f>
        <v>200</v>
      </c>
    </row>
    <row r="1540" spans="1:2" x14ac:dyDescent="0.2">
      <c r="A1540" s="3" t="s">
        <v>1535</v>
      </c>
      <c r="B1540" s="4">
        <f>200</f>
        <v>200</v>
      </c>
    </row>
    <row r="1541" spans="1:2" x14ac:dyDescent="0.2">
      <c r="A1541" s="3" t="s">
        <v>1536</v>
      </c>
      <c r="B1541" s="4">
        <f>200</f>
        <v>200</v>
      </c>
    </row>
    <row r="1542" spans="1:2" x14ac:dyDescent="0.2">
      <c r="A1542" s="3" t="s">
        <v>1537</v>
      </c>
      <c r="B1542" s="4">
        <f>200</f>
        <v>200</v>
      </c>
    </row>
    <row r="1543" spans="1:2" x14ac:dyDescent="0.2">
      <c r="A1543" s="3" t="s">
        <v>1538</v>
      </c>
      <c r="B1543" s="4">
        <f>200</f>
        <v>200</v>
      </c>
    </row>
    <row r="1544" spans="1:2" x14ac:dyDescent="0.2">
      <c r="A1544" s="3" t="s">
        <v>1539</v>
      </c>
      <c r="B1544" s="4">
        <f>200</f>
        <v>200</v>
      </c>
    </row>
    <row r="1545" spans="1:2" x14ac:dyDescent="0.2">
      <c r="A1545" s="3" t="s">
        <v>1540</v>
      </c>
      <c r="B1545" s="4">
        <f>200</f>
        <v>200</v>
      </c>
    </row>
    <row r="1546" spans="1:2" x14ac:dyDescent="0.2">
      <c r="A1546" s="3" t="s">
        <v>1541</v>
      </c>
      <c r="B1546" s="4">
        <f>200</f>
        <v>200</v>
      </c>
    </row>
    <row r="1547" spans="1:2" x14ac:dyDescent="0.2">
      <c r="A1547" s="3" t="s">
        <v>1542</v>
      </c>
      <c r="B1547" s="4">
        <f>200</f>
        <v>200</v>
      </c>
    </row>
    <row r="1548" spans="1:2" x14ac:dyDescent="0.2">
      <c r="A1548" s="3" t="s">
        <v>1543</v>
      </c>
      <c r="B1548" s="4">
        <f>200</f>
        <v>200</v>
      </c>
    </row>
    <row r="1549" spans="1:2" x14ac:dyDescent="0.2">
      <c r="A1549" s="3" t="s">
        <v>1544</v>
      </c>
      <c r="B1549" s="4">
        <f>200</f>
        <v>200</v>
      </c>
    </row>
    <row r="1550" spans="1:2" x14ac:dyDescent="0.2">
      <c r="A1550" s="3" t="s">
        <v>1545</v>
      </c>
      <c r="B1550" s="4">
        <f>200</f>
        <v>200</v>
      </c>
    </row>
    <row r="1551" spans="1:2" x14ac:dyDescent="0.2">
      <c r="A1551" s="3" t="s">
        <v>1546</v>
      </c>
      <c r="B1551" s="4">
        <f>200</f>
        <v>200</v>
      </c>
    </row>
    <row r="1552" spans="1:2" x14ac:dyDescent="0.2">
      <c r="A1552" s="3" t="s">
        <v>1547</v>
      </c>
      <c r="B1552" s="4">
        <f>200</f>
        <v>200</v>
      </c>
    </row>
    <row r="1553" spans="1:2" x14ac:dyDescent="0.2">
      <c r="A1553" s="3" t="s">
        <v>1548</v>
      </c>
      <c r="B1553" s="4">
        <f>200</f>
        <v>200</v>
      </c>
    </row>
    <row r="1554" spans="1:2" x14ac:dyDescent="0.2">
      <c r="A1554" s="3" t="s">
        <v>1549</v>
      </c>
      <c r="B1554" s="4">
        <f>200</f>
        <v>200</v>
      </c>
    </row>
    <row r="1555" spans="1:2" x14ac:dyDescent="0.2">
      <c r="A1555" s="3" t="s">
        <v>1550</v>
      </c>
      <c r="B1555" s="4">
        <f>200</f>
        <v>200</v>
      </c>
    </row>
    <row r="1556" spans="1:2" x14ac:dyDescent="0.2">
      <c r="A1556" s="3" t="s">
        <v>1551</v>
      </c>
      <c r="B1556" s="4">
        <f>200</f>
        <v>200</v>
      </c>
    </row>
    <row r="1557" spans="1:2" x14ac:dyDescent="0.2">
      <c r="A1557" s="3" t="s">
        <v>1552</v>
      </c>
      <c r="B1557" s="4">
        <f>198.5</f>
        <v>198.5</v>
      </c>
    </row>
    <row r="1558" spans="1:2" x14ac:dyDescent="0.2">
      <c r="A1558" s="3" t="s">
        <v>1553</v>
      </c>
      <c r="B1558" s="4">
        <f>197.33</f>
        <v>197.33</v>
      </c>
    </row>
    <row r="1559" spans="1:2" x14ac:dyDescent="0.2">
      <c r="A1559" s="3" t="s">
        <v>1554</v>
      </c>
      <c r="B1559" s="4">
        <f>197</f>
        <v>197</v>
      </c>
    </row>
    <row r="1560" spans="1:2" x14ac:dyDescent="0.2">
      <c r="A1560" s="3" t="s">
        <v>1555</v>
      </c>
      <c r="B1560" s="4">
        <f>197</f>
        <v>197</v>
      </c>
    </row>
    <row r="1561" spans="1:2" x14ac:dyDescent="0.2">
      <c r="A1561" s="3" t="s">
        <v>1556</v>
      </c>
      <c r="B1561" s="4">
        <f>127</f>
        <v>127</v>
      </c>
    </row>
    <row r="1562" spans="1:2" x14ac:dyDescent="0.2">
      <c r="A1562" s="3" t="s">
        <v>1557</v>
      </c>
      <c r="B1562" s="4">
        <f>69.5</f>
        <v>69.5</v>
      </c>
    </row>
    <row r="1563" spans="1:2" x14ac:dyDescent="0.2">
      <c r="A1563" s="3" t="s">
        <v>1558</v>
      </c>
      <c r="B1563" s="5">
        <f>(B1561)+(B1562)</f>
        <v>196.5</v>
      </c>
    </row>
    <row r="1564" spans="1:2" x14ac:dyDescent="0.2">
      <c r="A1564" s="3" t="s">
        <v>1559</v>
      </c>
      <c r="B1564" s="4">
        <f>196</f>
        <v>196</v>
      </c>
    </row>
    <row r="1565" spans="1:2" x14ac:dyDescent="0.2">
      <c r="A1565" s="3" t="s">
        <v>1560</v>
      </c>
      <c r="B1565" s="4">
        <f>194.6</f>
        <v>194.6</v>
      </c>
    </row>
    <row r="1566" spans="1:2" x14ac:dyDescent="0.2">
      <c r="A1566" s="3" t="s">
        <v>1561</v>
      </c>
      <c r="B1566" s="4">
        <f>193.33</f>
        <v>193.33</v>
      </c>
    </row>
    <row r="1567" spans="1:2" x14ac:dyDescent="0.2">
      <c r="A1567" s="3" t="s">
        <v>1562</v>
      </c>
      <c r="B1567" s="4">
        <f>193.33</f>
        <v>193.33</v>
      </c>
    </row>
    <row r="1568" spans="1:2" x14ac:dyDescent="0.2">
      <c r="A1568" s="3" t="s">
        <v>1563</v>
      </c>
      <c r="B1568" s="4">
        <f>193</f>
        <v>193</v>
      </c>
    </row>
    <row r="1569" spans="1:2" x14ac:dyDescent="0.2">
      <c r="A1569" s="3" t="s">
        <v>1564</v>
      </c>
      <c r="B1569" s="4">
        <f>193</f>
        <v>193</v>
      </c>
    </row>
    <row r="1570" spans="1:2" x14ac:dyDescent="0.2">
      <c r="A1570" s="3" t="s">
        <v>1565</v>
      </c>
      <c r="B1570" s="4">
        <f>191</f>
        <v>191</v>
      </c>
    </row>
    <row r="1571" spans="1:2" x14ac:dyDescent="0.2">
      <c r="A1571" s="3" t="s">
        <v>1566</v>
      </c>
      <c r="B1571" s="4">
        <f>191</f>
        <v>191</v>
      </c>
    </row>
    <row r="1572" spans="1:2" x14ac:dyDescent="0.2">
      <c r="A1572" s="3" t="s">
        <v>1567</v>
      </c>
      <c r="B1572" s="4">
        <f>190.25</f>
        <v>190.25</v>
      </c>
    </row>
    <row r="1573" spans="1:2" x14ac:dyDescent="0.2">
      <c r="A1573" s="3" t="s">
        <v>1568</v>
      </c>
      <c r="B1573" s="4">
        <f>190</f>
        <v>190</v>
      </c>
    </row>
    <row r="1574" spans="1:2" x14ac:dyDescent="0.2">
      <c r="A1574" s="3" t="s">
        <v>1569</v>
      </c>
      <c r="B1574" s="4">
        <f>190</f>
        <v>190</v>
      </c>
    </row>
    <row r="1575" spans="1:2" x14ac:dyDescent="0.2">
      <c r="A1575" s="3" t="s">
        <v>1570</v>
      </c>
      <c r="B1575" s="4">
        <f>187</f>
        <v>187</v>
      </c>
    </row>
    <row r="1576" spans="1:2" x14ac:dyDescent="0.2">
      <c r="A1576" s="3" t="s">
        <v>1571</v>
      </c>
      <c r="B1576" s="4">
        <f>186</f>
        <v>186</v>
      </c>
    </row>
    <row r="1577" spans="1:2" x14ac:dyDescent="0.2">
      <c r="A1577" s="3" t="s">
        <v>1572</v>
      </c>
      <c r="B1577" s="4">
        <f>185.47</f>
        <v>185.47</v>
      </c>
    </row>
    <row r="1578" spans="1:2" x14ac:dyDescent="0.2">
      <c r="A1578" s="3" t="s">
        <v>1573</v>
      </c>
      <c r="B1578" s="4">
        <f>182</f>
        <v>182</v>
      </c>
    </row>
    <row r="1579" spans="1:2" x14ac:dyDescent="0.2">
      <c r="A1579" s="3" t="s">
        <v>1574</v>
      </c>
      <c r="B1579" s="4">
        <f>181.25</f>
        <v>181.25</v>
      </c>
    </row>
    <row r="1580" spans="1:2" x14ac:dyDescent="0.2">
      <c r="A1580" s="3" t="s">
        <v>1575</v>
      </c>
      <c r="B1580" s="4">
        <f>181</f>
        <v>181</v>
      </c>
    </row>
    <row r="1581" spans="1:2" x14ac:dyDescent="0.2">
      <c r="A1581" s="3" t="s">
        <v>1576</v>
      </c>
      <c r="B1581" s="4">
        <f>181</f>
        <v>181</v>
      </c>
    </row>
    <row r="1582" spans="1:2" x14ac:dyDescent="0.2">
      <c r="A1582" s="3" t="s">
        <v>1577</v>
      </c>
      <c r="B1582" s="4">
        <f>181</f>
        <v>181</v>
      </c>
    </row>
    <row r="1583" spans="1:2" x14ac:dyDescent="0.2">
      <c r="A1583" s="3" t="s">
        <v>1578</v>
      </c>
      <c r="B1583" s="4">
        <f>180</f>
        <v>180</v>
      </c>
    </row>
    <row r="1584" spans="1:2" x14ac:dyDescent="0.2">
      <c r="A1584" s="3" t="s">
        <v>1579</v>
      </c>
      <c r="B1584" s="4">
        <f>180</f>
        <v>180</v>
      </c>
    </row>
    <row r="1585" spans="1:2" x14ac:dyDescent="0.2">
      <c r="A1585" s="3" t="s">
        <v>1580</v>
      </c>
      <c r="B1585" s="4">
        <f>180</f>
        <v>180</v>
      </c>
    </row>
    <row r="1586" spans="1:2" x14ac:dyDescent="0.2">
      <c r="A1586" s="3" t="s">
        <v>1581</v>
      </c>
      <c r="B1586" s="4">
        <f>180</f>
        <v>180</v>
      </c>
    </row>
    <row r="1587" spans="1:2" x14ac:dyDescent="0.2">
      <c r="A1587" s="3" t="s">
        <v>1582</v>
      </c>
      <c r="B1587" s="4">
        <f>180</f>
        <v>180</v>
      </c>
    </row>
    <row r="1588" spans="1:2" x14ac:dyDescent="0.2">
      <c r="A1588" s="3" t="s">
        <v>1583</v>
      </c>
      <c r="B1588" s="4">
        <f>180</f>
        <v>180</v>
      </c>
    </row>
    <row r="1589" spans="1:2" x14ac:dyDescent="0.2">
      <c r="A1589" s="3" t="s">
        <v>1584</v>
      </c>
      <c r="B1589" s="4">
        <f>180</f>
        <v>180</v>
      </c>
    </row>
    <row r="1590" spans="1:2" x14ac:dyDescent="0.2">
      <c r="A1590" s="3" t="s">
        <v>1585</v>
      </c>
      <c r="B1590" s="4">
        <f>179.75</f>
        <v>179.75</v>
      </c>
    </row>
    <row r="1591" spans="1:2" x14ac:dyDescent="0.2">
      <c r="A1591" s="3" t="s">
        <v>1586</v>
      </c>
      <c r="B1591" s="4">
        <f>179.5</f>
        <v>179.5</v>
      </c>
    </row>
    <row r="1592" spans="1:2" x14ac:dyDescent="0.2">
      <c r="A1592" s="3" t="s">
        <v>1587</v>
      </c>
      <c r="B1592" s="4">
        <f>178</f>
        <v>178</v>
      </c>
    </row>
    <row r="1593" spans="1:2" x14ac:dyDescent="0.2">
      <c r="A1593" s="3" t="s">
        <v>1588</v>
      </c>
      <c r="B1593" s="4">
        <f>178</f>
        <v>178</v>
      </c>
    </row>
    <row r="1594" spans="1:2" x14ac:dyDescent="0.2">
      <c r="A1594" s="3" t="s">
        <v>1589</v>
      </c>
      <c r="B1594" s="4">
        <f>177</f>
        <v>177</v>
      </c>
    </row>
    <row r="1595" spans="1:2" x14ac:dyDescent="0.2">
      <c r="A1595" s="3" t="s">
        <v>1590</v>
      </c>
      <c r="B1595" s="4">
        <f>177</f>
        <v>177</v>
      </c>
    </row>
    <row r="1596" spans="1:2" x14ac:dyDescent="0.2">
      <c r="A1596" s="3" t="s">
        <v>1591</v>
      </c>
      <c r="B1596" s="4">
        <f>177</f>
        <v>177</v>
      </c>
    </row>
    <row r="1597" spans="1:2" x14ac:dyDescent="0.2">
      <c r="A1597" s="3" t="s">
        <v>1592</v>
      </c>
      <c r="B1597" s="4">
        <f>176.33</f>
        <v>176.33</v>
      </c>
    </row>
    <row r="1598" spans="1:2" x14ac:dyDescent="0.2">
      <c r="A1598" s="3" t="s">
        <v>1593</v>
      </c>
      <c r="B1598" s="4">
        <f>176</f>
        <v>176</v>
      </c>
    </row>
    <row r="1599" spans="1:2" x14ac:dyDescent="0.2">
      <c r="A1599" s="3" t="s">
        <v>1594</v>
      </c>
      <c r="B1599" s="4">
        <f>176</f>
        <v>176</v>
      </c>
    </row>
    <row r="1600" spans="1:2" x14ac:dyDescent="0.2">
      <c r="A1600" s="3" t="s">
        <v>1595</v>
      </c>
      <c r="B1600" s="4">
        <f>176</f>
        <v>176</v>
      </c>
    </row>
    <row r="1601" spans="1:2" x14ac:dyDescent="0.2">
      <c r="A1601" s="3" t="s">
        <v>1596</v>
      </c>
      <c r="B1601" s="4">
        <f>176</f>
        <v>176</v>
      </c>
    </row>
    <row r="1602" spans="1:2" x14ac:dyDescent="0.2">
      <c r="A1602" s="3" t="s">
        <v>1597</v>
      </c>
      <c r="B1602" s="4">
        <f>176</f>
        <v>176</v>
      </c>
    </row>
    <row r="1603" spans="1:2" x14ac:dyDescent="0.2">
      <c r="A1603" s="3" t="s">
        <v>1598</v>
      </c>
      <c r="B1603" s="4">
        <f>176</f>
        <v>176</v>
      </c>
    </row>
    <row r="1604" spans="1:2" x14ac:dyDescent="0.2">
      <c r="A1604" s="3" t="s">
        <v>1599</v>
      </c>
      <c r="B1604" s="4">
        <f>176</f>
        <v>176</v>
      </c>
    </row>
    <row r="1605" spans="1:2" x14ac:dyDescent="0.2">
      <c r="A1605" s="3" t="s">
        <v>1600</v>
      </c>
      <c r="B1605" s="4">
        <f>175.9</f>
        <v>175.9</v>
      </c>
    </row>
    <row r="1606" spans="1:2" x14ac:dyDescent="0.2">
      <c r="A1606" s="3" t="s">
        <v>1601</v>
      </c>
      <c r="B1606" s="4">
        <f>175</f>
        <v>175</v>
      </c>
    </row>
    <row r="1607" spans="1:2" x14ac:dyDescent="0.2">
      <c r="A1607" s="3" t="s">
        <v>1602</v>
      </c>
      <c r="B1607" s="4">
        <f>152</f>
        <v>152</v>
      </c>
    </row>
    <row r="1608" spans="1:2" x14ac:dyDescent="0.2">
      <c r="A1608" s="3" t="s">
        <v>1603</v>
      </c>
      <c r="B1608" s="4">
        <f>22</f>
        <v>22</v>
      </c>
    </row>
    <row r="1609" spans="1:2" x14ac:dyDescent="0.2">
      <c r="A1609" s="3" t="s">
        <v>1604</v>
      </c>
      <c r="B1609" s="5">
        <f>(B1607)+(B1608)</f>
        <v>174</v>
      </c>
    </row>
    <row r="1610" spans="1:2" x14ac:dyDescent="0.2">
      <c r="A1610" s="3" t="s">
        <v>1605</v>
      </c>
      <c r="B1610" s="4">
        <f>174</f>
        <v>174</v>
      </c>
    </row>
    <row r="1611" spans="1:2" x14ac:dyDescent="0.2">
      <c r="A1611" s="3" t="s">
        <v>1606</v>
      </c>
      <c r="B1611" s="4">
        <f>174</f>
        <v>174</v>
      </c>
    </row>
    <row r="1612" spans="1:2" x14ac:dyDescent="0.2">
      <c r="A1612" s="3" t="s">
        <v>1607</v>
      </c>
      <c r="B1612" s="4">
        <f>173.2</f>
        <v>173.2</v>
      </c>
    </row>
    <row r="1613" spans="1:2" x14ac:dyDescent="0.2">
      <c r="A1613" s="3" t="s">
        <v>1608</v>
      </c>
      <c r="B1613" s="4">
        <f>173</f>
        <v>173</v>
      </c>
    </row>
    <row r="1614" spans="1:2" x14ac:dyDescent="0.2">
      <c r="A1614" s="3" t="s">
        <v>1609</v>
      </c>
      <c r="B1614" s="4">
        <f>173</f>
        <v>173</v>
      </c>
    </row>
    <row r="1615" spans="1:2" x14ac:dyDescent="0.2">
      <c r="A1615" s="3" t="s">
        <v>1610</v>
      </c>
      <c r="B1615" s="4">
        <f>173</f>
        <v>173</v>
      </c>
    </row>
    <row r="1616" spans="1:2" x14ac:dyDescent="0.2">
      <c r="A1616" s="3" t="s">
        <v>1611</v>
      </c>
      <c r="B1616" s="4">
        <f>173</f>
        <v>173</v>
      </c>
    </row>
    <row r="1617" spans="1:2" x14ac:dyDescent="0.2">
      <c r="A1617" s="3" t="s">
        <v>1612</v>
      </c>
      <c r="B1617" s="4">
        <f>173</f>
        <v>173</v>
      </c>
    </row>
    <row r="1618" spans="1:2" x14ac:dyDescent="0.2">
      <c r="A1618" s="3" t="s">
        <v>1613</v>
      </c>
      <c r="B1618" s="4">
        <f>172</f>
        <v>172</v>
      </c>
    </row>
    <row r="1619" spans="1:2" x14ac:dyDescent="0.2">
      <c r="A1619" s="3" t="s">
        <v>1614</v>
      </c>
      <c r="B1619" s="4">
        <f>172</f>
        <v>172</v>
      </c>
    </row>
    <row r="1620" spans="1:2" x14ac:dyDescent="0.2">
      <c r="A1620" s="3" t="s">
        <v>1615</v>
      </c>
      <c r="B1620" s="4">
        <f>172</f>
        <v>172</v>
      </c>
    </row>
    <row r="1621" spans="1:2" x14ac:dyDescent="0.2">
      <c r="A1621" s="3" t="s">
        <v>1616</v>
      </c>
      <c r="B1621" s="4">
        <f>171</f>
        <v>171</v>
      </c>
    </row>
    <row r="1622" spans="1:2" x14ac:dyDescent="0.2">
      <c r="A1622" s="3" t="s">
        <v>1617</v>
      </c>
      <c r="B1622" s="4">
        <f>170</f>
        <v>170</v>
      </c>
    </row>
    <row r="1623" spans="1:2" x14ac:dyDescent="0.2">
      <c r="A1623" s="3" t="s">
        <v>1618</v>
      </c>
      <c r="B1623" s="4">
        <f>168</f>
        <v>168</v>
      </c>
    </row>
    <row r="1624" spans="1:2" x14ac:dyDescent="0.2">
      <c r="A1624" s="3" t="s">
        <v>1619</v>
      </c>
      <c r="B1624" s="4">
        <f>168</f>
        <v>168</v>
      </c>
    </row>
    <row r="1625" spans="1:2" x14ac:dyDescent="0.2">
      <c r="A1625" s="3" t="s">
        <v>1620</v>
      </c>
      <c r="B1625" s="4">
        <f>167</f>
        <v>167</v>
      </c>
    </row>
    <row r="1626" spans="1:2" x14ac:dyDescent="0.2">
      <c r="A1626" s="3" t="s">
        <v>1621</v>
      </c>
      <c r="B1626" s="4">
        <f>166.93</f>
        <v>166.93</v>
      </c>
    </row>
    <row r="1627" spans="1:2" x14ac:dyDescent="0.2">
      <c r="A1627" s="3" t="s">
        <v>1622</v>
      </c>
      <c r="B1627" s="4">
        <f>166</f>
        <v>166</v>
      </c>
    </row>
    <row r="1628" spans="1:2" x14ac:dyDescent="0.2">
      <c r="A1628" s="3" t="s">
        <v>1623</v>
      </c>
      <c r="B1628" s="4">
        <f>165</f>
        <v>165</v>
      </c>
    </row>
    <row r="1629" spans="1:2" x14ac:dyDescent="0.2">
      <c r="A1629" s="3" t="s">
        <v>1624</v>
      </c>
      <c r="B1629" s="4">
        <f>165</f>
        <v>165</v>
      </c>
    </row>
    <row r="1630" spans="1:2" x14ac:dyDescent="0.2">
      <c r="A1630" s="3" t="s">
        <v>1625</v>
      </c>
      <c r="B1630" s="4">
        <f>164</f>
        <v>164</v>
      </c>
    </row>
    <row r="1631" spans="1:2" x14ac:dyDescent="0.2">
      <c r="A1631" s="3" t="s">
        <v>1626</v>
      </c>
      <c r="B1631" s="4">
        <f>163</f>
        <v>163</v>
      </c>
    </row>
    <row r="1632" spans="1:2" x14ac:dyDescent="0.2">
      <c r="A1632" s="3" t="s">
        <v>1627</v>
      </c>
      <c r="B1632" s="4">
        <f>162</f>
        <v>162</v>
      </c>
    </row>
    <row r="1633" spans="1:2" x14ac:dyDescent="0.2">
      <c r="A1633" s="3" t="s">
        <v>1628</v>
      </c>
      <c r="B1633" s="4">
        <f>162</f>
        <v>162</v>
      </c>
    </row>
    <row r="1634" spans="1:2" x14ac:dyDescent="0.2">
      <c r="A1634" s="3" t="s">
        <v>1629</v>
      </c>
      <c r="B1634" s="4">
        <f>162</f>
        <v>162</v>
      </c>
    </row>
    <row r="1635" spans="1:2" x14ac:dyDescent="0.2">
      <c r="A1635" s="3" t="s">
        <v>1630</v>
      </c>
      <c r="B1635" s="4">
        <f>161</f>
        <v>161</v>
      </c>
    </row>
    <row r="1636" spans="1:2" x14ac:dyDescent="0.2">
      <c r="A1636" s="3" t="s">
        <v>1631</v>
      </c>
      <c r="B1636" s="4">
        <f>161</f>
        <v>161</v>
      </c>
    </row>
    <row r="1637" spans="1:2" x14ac:dyDescent="0.2">
      <c r="A1637" s="3" t="s">
        <v>1632</v>
      </c>
      <c r="B1637" s="4">
        <f>161</f>
        <v>161</v>
      </c>
    </row>
    <row r="1638" spans="1:2" x14ac:dyDescent="0.2">
      <c r="A1638" s="3" t="s">
        <v>1633</v>
      </c>
      <c r="B1638" s="4">
        <f>161</f>
        <v>161</v>
      </c>
    </row>
    <row r="1639" spans="1:2" x14ac:dyDescent="0.2">
      <c r="A1639" s="3" t="s">
        <v>1634</v>
      </c>
      <c r="B1639" s="4">
        <f>161</f>
        <v>161</v>
      </c>
    </row>
    <row r="1640" spans="1:2" x14ac:dyDescent="0.2">
      <c r="A1640" s="3" t="s">
        <v>1635</v>
      </c>
      <c r="B1640" s="4">
        <f>160</f>
        <v>160</v>
      </c>
    </row>
    <row r="1641" spans="1:2" x14ac:dyDescent="0.2">
      <c r="A1641" s="3" t="s">
        <v>1636</v>
      </c>
      <c r="B1641" s="4">
        <f>160</f>
        <v>160</v>
      </c>
    </row>
    <row r="1642" spans="1:2" x14ac:dyDescent="0.2">
      <c r="A1642" s="3" t="s">
        <v>1637</v>
      </c>
      <c r="B1642" s="4">
        <f>159</f>
        <v>159</v>
      </c>
    </row>
    <row r="1643" spans="1:2" x14ac:dyDescent="0.2">
      <c r="A1643" s="3" t="s">
        <v>1638</v>
      </c>
      <c r="B1643" s="4">
        <f>158</f>
        <v>158</v>
      </c>
    </row>
    <row r="1644" spans="1:2" x14ac:dyDescent="0.2">
      <c r="A1644" s="3" t="s">
        <v>1639</v>
      </c>
      <c r="B1644" s="4">
        <f>158</f>
        <v>158</v>
      </c>
    </row>
    <row r="1645" spans="1:2" x14ac:dyDescent="0.2">
      <c r="A1645" s="3" t="s">
        <v>1640</v>
      </c>
      <c r="B1645" s="4">
        <f>157</f>
        <v>157</v>
      </c>
    </row>
    <row r="1646" spans="1:2" x14ac:dyDescent="0.2">
      <c r="A1646" s="3" t="s">
        <v>1641</v>
      </c>
      <c r="B1646" s="4">
        <f>157</f>
        <v>157</v>
      </c>
    </row>
    <row r="1647" spans="1:2" x14ac:dyDescent="0.2">
      <c r="A1647" s="3" t="s">
        <v>1642</v>
      </c>
      <c r="B1647" s="4">
        <f>157</f>
        <v>157</v>
      </c>
    </row>
    <row r="1648" spans="1:2" x14ac:dyDescent="0.2">
      <c r="A1648" s="3" t="s">
        <v>1643</v>
      </c>
      <c r="B1648" s="4">
        <f>157</f>
        <v>157</v>
      </c>
    </row>
    <row r="1649" spans="1:2" x14ac:dyDescent="0.2">
      <c r="A1649" s="3" t="s">
        <v>1644</v>
      </c>
      <c r="B1649" s="4">
        <f>156</f>
        <v>156</v>
      </c>
    </row>
    <row r="1650" spans="1:2" x14ac:dyDescent="0.2">
      <c r="A1650" s="3" t="s">
        <v>1645</v>
      </c>
      <c r="B1650" s="4">
        <f>155.89</f>
        <v>155.88999999999999</v>
      </c>
    </row>
    <row r="1651" spans="1:2" x14ac:dyDescent="0.2">
      <c r="A1651" s="3" t="s">
        <v>1646</v>
      </c>
      <c r="B1651" s="4">
        <f>155.86</f>
        <v>155.86000000000001</v>
      </c>
    </row>
    <row r="1652" spans="1:2" x14ac:dyDescent="0.2">
      <c r="A1652" s="3" t="s">
        <v>1647</v>
      </c>
      <c r="B1652" s="4">
        <f>155</f>
        <v>155</v>
      </c>
    </row>
    <row r="1653" spans="1:2" x14ac:dyDescent="0.2">
      <c r="A1653" s="3" t="s">
        <v>1648</v>
      </c>
      <c r="B1653" s="4">
        <f>155</f>
        <v>155</v>
      </c>
    </row>
    <row r="1654" spans="1:2" x14ac:dyDescent="0.2">
      <c r="A1654" s="3" t="s">
        <v>1649</v>
      </c>
      <c r="B1654" s="4">
        <f>155</f>
        <v>155</v>
      </c>
    </row>
    <row r="1655" spans="1:2" x14ac:dyDescent="0.2">
      <c r="A1655" s="3" t="s">
        <v>1650</v>
      </c>
      <c r="B1655" s="4">
        <f>155</f>
        <v>155</v>
      </c>
    </row>
    <row r="1656" spans="1:2" x14ac:dyDescent="0.2">
      <c r="A1656" s="3" t="s">
        <v>1651</v>
      </c>
      <c r="B1656" s="4">
        <f>155</f>
        <v>155</v>
      </c>
    </row>
    <row r="1657" spans="1:2" x14ac:dyDescent="0.2">
      <c r="A1657" s="3" t="s">
        <v>1652</v>
      </c>
      <c r="B1657" s="4">
        <f>155</f>
        <v>155</v>
      </c>
    </row>
    <row r="1658" spans="1:2" x14ac:dyDescent="0.2">
      <c r="A1658" s="3" t="s">
        <v>1653</v>
      </c>
      <c r="B1658" s="4">
        <f>155</f>
        <v>155</v>
      </c>
    </row>
    <row r="1659" spans="1:2" x14ac:dyDescent="0.2">
      <c r="A1659" s="3" t="s">
        <v>1654</v>
      </c>
      <c r="B1659" s="4">
        <f>154</f>
        <v>154</v>
      </c>
    </row>
    <row r="1660" spans="1:2" x14ac:dyDescent="0.2">
      <c r="A1660" s="3" t="s">
        <v>1655</v>
      </c>
      <c r="B1660" s="4">
        <f>153.66</f>
        <v>153.66</v>
      </c>
    </row>
    <row r="1661" spans="1:2" x14ac:dyDescent="0.2">
      <c r="A1661" s="3" t="s">
        <v>1656</v>
      </c>
      <c r="B1661" s="4">
        <f>153</f>
        <v>153</v>
      </c>
    </row>
    <row r="1662" spans="1:2" x14ac:dyDescent="0.2">
      <c r="A1662" s="3" t="s">
        <v>1657</v>
      </c>
      <c r="B1662" s="4">
        <f>153</f>
        <v>153</v>
      </c>
    </row>
    <row r="1663" spans="1:2" x14ac:dyDescent="0.2">
      <c r="A1663" s="3" t="s">
        <v>1658</v>
      </c>
      <c r="B1663" s="4">
        <f>153</f>
        <v>153</v>
      </c>
    </row>
    <row r="1664" spans="1:2" x14ac:dyDescent="0.2">
      <c r="A1664" s="3" t="s">
        <v>1659</v>
      </c>
      <c r="B1664" s="4">
        <f>152</f>
        <v>152</v>
      </c>
    </row>
    <row r="1665" spans="1:2" x14ac:dyDescent="0.2">
      <c r="A1665" s="3" t="s">
        <v>1660</v>
      </c>
      <c r="B1665" s="4">
        <f>152</f>
        <v>152</v>
      </c>
    </row>
    <row r="1666" spans="1:2" x14ac:dyDescent="0.2">
      <c r="A1666" s="3" t="s">
        <v>1661</v>
      </c>
      <c r="B1666" s="4">
        <f>152</f>
        <v>152</v>
      </c>
    </row>
    <row r="1667" spans="1:2" x14ac:dyDescent="0.2">
      <c r="A1667" s="3" t="s">
        <v>1662</v>
      </c>
      <c r="B1667" s="4">
        <f>152</f>
        <v>152</v>
      </c>
    </row>
    <row r="1668" spans="1:2" x14ac:dyDescent="0.2">
      <c r="A1668" s="3" t="s">
        <v>1663</v>
      </c>
      <c r="B1668" s="4">
        <f>152</f>
        <v>152</v>
      </c>
    </row>
    <row r="1669" spans="1:2" x14ac:dyDescent="0.2">
      <c r="A1669" s="3" t="s">
        <v>1664</v>
      </c>
      <c r="B1669" s="4">
        <f>152</f>
        <v>152</v>
      </c>
    </row>
    <row r="1670" spans="1:2" x14ac:dyDescent="0.2">
      <c r="A1670" s="3" t="s">
        <v>1665</v>
      </c>
      <c r="B1670" s="4">
        <f>152</f>
        <v>152</v>
      </c>
    </row>
    <row r="1671" spans="1:2" x14ac:dyDescent="0.2">
      <c r="A1671" s="3" t="s">
        <v>1666</v>
      </c>
      <c r="B1671" s="4">
        <f>152</f>
        <v>152</v>
      </c>
    </row>
    <row r="1672" spans="1:2" x14ac:dyDescent="0.2">
      <c r="A1672" s="3" t="s">
        <v>1667</v>
      </c>
      <c r="B1672" s="4">
        <f>152</f>
        <v>152</v>
      </c>
    </row>
    <row r="1673" spans="1:2" x14ac:dyDescent="0.2">
      <c r="A1673" s="3" t="s">
        <v>1668</v>
      </c>
      <c r="B1673" s="4">
        <f>152</f>
        <v>152</v>
      </c>
    </row>
    <row r="1674" spans="1:2" x14ac:dyDescent="0.2">
      <c r="A1674" s="3" t="s">
        <v>1669</v>
      </c>
      <c r="B1674" s="4">
        <f>152</f>
        <v>152</v>
      </c>
    </row>
    <row r="1675" spans="1:2" x14ac:dyDescent="0.2">
      <c r="A1675" s="3" t="s">
        <v>1670</v>
      </c>
      <c r="B1675" s="4">
        <f>152</f>
        <v>152</v>
      </c>
    </row>
    <row r="1676" spans="1:2" x14ac:dyDescent="0.2">
      <c r="A1676" s="3" t="s">
        <v>1671</v>
      </c>
      <c r="B1676" s="4">
        <f>152</f>
        <v>152</v>
      </c>
    </row>
    <row r="1677" spans="1:2" x14ac:dyDescent="0.2">
      <c r="A1677" s="3" t="s">
        <v>1672</v>
      </c>
      <c r="B1677" s="4">
        <f>152</f>
        <v>152</v>
      </c>
    </row>
    <row r="1678" spans="1:2" x14ac:dyDescent="0.2">
      <c r="A1678" s="3" t="s">
        <v>1673</v>
      </c>
      <c r="B1678" s="4">
        <f>152</f>
        <v>152</v>
      </c>
    </row>
    <row r="1679" spans="1:2" x14ac:dyDescent="0.2">
      <c r="A1679" s="3" t="s">
        <v>1674</v>
      </c>
      <c r="B1679" s="4">
        <f>152</f>
        <v>152</v>
      </c>
    </row>
    <row r="1680" spans="1:2" x14ac:dyDescent="0.2">
      <c r="A1680" s="3" t="s">
        <v>1675</v>
      </c>
      <c r="B1680" s="4">
        <f>152</f>
        <v>152</v>
      </c>
    </row>
    <row r="1681" spans="1:2" x14ac:dyDescent="0.2">
      <c r="A1681" s="3" t="s">
        <v>1676</v>
      </c>
      <c r="B1681" s="4">
        <f>152</f>
        <v>152</v>
      </c>
    </row>
    <row r="1682" spans="1:2" x14ac:dyDescent="0.2">
      <c r="A1682" s="3" t="s">
        <v>1677</v>
      </c>
      <c r="B1682" s="4">
        <f>152</f>
        <v>152</v>
      </c>
    </row>
    <row r="1683" spans="1:2" x14ac:dyDescent="0.2">
      <c r="A1683" s="3" t="s">
        <v>1678</v>
      </c>
      <c r="B1683" s="4">
        <f>151</f>
        <v>151</v>
      </c>
    </row>
    <row r="1684" spans="1:2" x14ac:dyDescent="0.2">
      <c r="A1684" s="3" t="s">
        <v>1679</v>
      </c>
      <c r="B1684" s="4">
        <f>151</f>
        <v>151</v>
      </c>
    </row>
    <row r="1685" spans="1:2" x14ac:dyDescent="0.2">
      <c r="A1685" s="3" t="s">
        <v>1680</v>
      </c>
      <c r="B1685" s="4">
        <f>151</f>
        <v>151</v>
      </c>
    </row>
    <row r="1686" spans="1:2" x14ac:dyDescent="0.2">
      <c r="A1686" s="3" t="s">
        <v>1681</v>
      </c>
      <c r="B1686" s="4">
        <f>151</f>
        <v>151</v>
      </c>
    </row>
    <row r="1687" spans="1:2" x14ac:dyDescent="0.2">
      <c r="A1687" s="3" t="s">
        <v>1682</v>
      </c>
      <c r="B1687" s="4">
        <f>151</f>
        <v>151</v>
      </c>
    </row>
    <row r="1688" spans="1:2" x14ac:dyDescent="0.2">
      <c r="A1688" s="3" t="s">
        <v>1683</v>
      </c>
      <c r="B1688" s="4">
        <f>151</f>
        <v>151</v>
      </c>
    </row>
    <row r="1689" spans="1:2" x14ac:dyDescent="0.2">
      <c r="A1689" s="3" t="s">
        <v>1684</v>
      </c>
      <c r="B1689" s="4">
        <f>151</f>
        <v>151</v>
      </c>
    </row>
    <row r="1690" spans="1:2" x14ac:dyDescent="0.2">
      <c r="A1690" s="3" t="s">
        <v>1685</v>
      </c>
      <c r="B1690" s="4">
        <f>151</f>
        <v>151</v>
      </c>
    </row>
    <row r="1691" spans="1:2" x14ac:dyDescent="0.2">
      <c r="A1691" s="3" t="s">
        <v>1686</v>
      </c>
      <c r="B1691" s="4">
        <f>151</f>
        <v>151</v>
      </c>
    </row>
    <row r="1692" spans="1:2" x14ac:dyDescent="0.2">
      <c r="A1692" s="3" t="s">
        <v>1687</v>
      </c>
      <c r="B1692" s="4">
        <f>151</f>
        <v>151</v>
      </c>
    </row>
    <row r="1693" spans="1:2" x14ac:dyDescent="0.2">
      <c r="A1693" s="3" t="s">
        <v>1688</v>
      </c>
      <c r="B1693" s="4">
        <f>151</f>
        <v>151</v>
      </c>
    </row>
    <row r="1694" spans="1:2" x14ac:dyDescent="0.2">
      <c r="A1694" s="3" t="s">
        <v>1689</v>
      </c>
      <c r="B1694" s="4">
        <f>151</f>
        <v>151</v>
      </c>
    </row>
    <row r="1695" spans="1:2" x14ac:dyDescent="0.2">
      <c r="A1695" s="3" t="s">
        <v>1690</v>
      </c>
      <c r="B1695" s="4">
        <f>151</f>
        <v>151</v>
      </c>
    </row>
    <row r="1696" spans="1:2" x14ac:dyDescent="0.2">
      <c r="A1696" s="3" t="s">
        <v>1691</v>
      </c>
      <c r="B1696" s="4">
        <f>151</f>
        <v>151</v>
      </c>
    </row>
    <row r="1697" spans="1:2" x14ac:dyDescent="0.2">
      <c r="A1697" s="3" t="s">
        <v>1692</v>
      </c>
      <c r="B1697" s="4">
        <f>151</f>
        <v>151</v>
      </c>
    </row>
    <row r="1698" spans="1:2" x14ac:dyDescent="0.2">
      <c r="A1698" s="3" t="s">
        <v>1693</v>
      </c>
      <c r="B1698" s="4">
        <f>151</f>
        <v>151</v>
      </c>
    </row>
    <row r="1699" spans="1:2" x14ac:dyDescent="0.2">
      <c r="A1699" s="3" t="s">
        <v>1694</v>
      </c>
      <c r="B1699" s="4">
        <f>151</f>
        <v>151</v>
      </c>
    </row>
    <row r="1700" spans="1:2" x14ac:dyDescent="0.2">
      <c r="A1700" s="3" t="s">
        <v>1695</v>
      </c>
      <c r="B1700" s="4">
        <f>151</f>
        <v>151</v>
      </c>
    </row>
    <row r="1701" spans="1:2" x14ac:dyDescent="0.2">
      <c r="A1701" s="3" t="s">
        <v>1696</v>
      </c>
      <c r="B1701" s="4">
        <f>151</f>
        <v>151</v>
      </c>
    </row>
    <row r="1702" spans="1:2" x14ac:dyDescent="0.2">
      <c r="A1702" s="3" t="s">
        <v>1697</v>
      </c>
      <c r="B1702" s="4">
        <f>151</f>
        <v>151</v>
      </c>
    </row>
    <row r="1703" spans="1:2" x14ac:dyDescent="0.2">
      <c r="A1703" s="3" t="s">
        <v>1698</v>
      </c>
      <c r="B1703" s="4">
        <f>151</f>
        <v>151</v>
      </c>
    </row>
    <row r="1704" spans="1:2" x14ac:dyDescent="0.2">
      <c r="A1704" s="3" t="s">
        <v>1699</v>
      </c>
      <c r="B1704" s="4">
        <f>151</f>
        <v>151</v>
      </c>
    </row>
    <row r="1705" spans="1:2" x14ac:dyDescent="0.2">
      <c r="A1705" s="3" t="s">
        <v>1700</v>
      </c>
      <c r="B1705" s="4">
        <f>151</f>
        <v>151</v>
      </c>
    </row>
    <row r="1706" spans="1:2" x14ac:dyDescent="0.2">
      <c r="A1706" s="3" t="s">
        <v>1701</v>
      </c>
      <c r="B1706" s="4">
        <f>151</f>
        <v>151</v>
      </c>
    </row>
    <row r="1707" spans="1:2" x14ac:dyDescent="0.2">
      <c r="A1707" s="3" t="s">
        <v>1702</v>
      </c>
      <c r="B1707" s="4">
        <f>151</f>
        <v>151</v>
      </c>
    </row>
    <row r="1708" spans="1:2" x14ac:dyDescent="0.2">
      <c r="A1708" s="3" t="s">
        <v>1703</v>
      </c>
      <c r="B1708" s="4">
        <f>151</f>
        <v>151</v>
      </c>
    </row>
    <row r="1709" spans="1:2" x14ac:dyDescent="0.2">
      <c r="A1709" s="3" t="s">
        <v>1704</v>
      </c>
      <c r="B1709" s="4">
        <f>151</f>
        <v>151</v>
      </c>
    </row>
    <row r="1710" spans="1:2" x14ac:dyDescent="0.2">
      <c r="A1710" s="3" t="s">
        <v>1705</v>
      </c>
      <c r="B1710" s="4">
        <f>151</f>
        <v>151</v>
      </c>
    </row>
    <row r="1711" spans="1:2" x14ac:dyDescent="0.2">
      <c r="A1711" s="3" t="s">
        <v>1706</v>
      </c>
      <c r="B1711" s="4">
        <f>151</f>
        <v>151</v>
      </c>
    </row>
    <row r="1712" spans="1:2" x14ac:dyDescent="0.2">
      <c r="A1712" s="3" t="s">
        <v>1707</v>
      </c>
      <c r="B1712" s="4">
        <f>151</f>
        <v>151</v>
      </c>
    </row>
    <row r="1713" spans="1:2" x14ac:dyDescent="0.2">
      <c r="A1713" s="3" t="s">
        <v>1708</v>
      </c>
      <c r="B1713" s="4">
        <f>151</f>
        <v>151</v>
      </c>
    </row>
    <row r="1714" spans="1:2" x14ac:dyDescent="0.2">
      <c r="A1714" s="3" t="s">
        <v>1709</v>
      </c>
      <c r="B1714" s="4">
        <f>151</f>
        <v>151</v>
      </c>
    </row>
    <row r="1715" spans="1:2" x14ac:dyDescent="0.2">
      <c r="A1715" s="3" t="s">
        <v>1710</v>
      </c>
      <c r="B1715" s="4">
        <f>151</f>
        <v>151</v>
      </c>
    </row>
    <row r="1716" spans="1:2" x14ac:dyDescent="0.2">
      <c r="A1716" s="3" t="s">
        <v>1711</v>
      </c>
      <c r="B1716" s="4">
        <f>151</f>
        <v>151</v>
      </c>
    </row>
    <row r="1717" spans="1:2" x14ac:dyDescent="0.2">
      <c r="A1717" s="3" t="s">
        <v>1712</v>
      </c>
      <c r="B1717" s="4">
        <f>151</f>
        <v>151</v>
      </c>
    </row>
    <row r="1718" spans="1:2" x14ac:dyDescent="0.2">
      <c r="A1718" s="3" t="s">
        <v>1713</v>
      </c>
      <c r="B1718" s="4">
        <f>151</f>
        <v>151</v>
      </c>
    </row>
    <row r="1719" spans="1:2" x14ac:dyDescent="0.2">
      <c r="A1719" s="3" t="s">
        <v>1714</v>
      </c>
      <c r="B1719" s="4">
        <f>151</f>
        <v>151</v>
      </c>
    </row>
    <row r="1720" spans="1:2" x14ac:dyDescent="0.2">
      <c r="A1720" s="3" t="s">
        <v>1715</v>
      </c>
      <c r="B1720" s="4">
        <f>151</f>
        <v>151</v>
      </c>
    </row>
    <row r="1721" spans="1:2" x14ac:dyDescent="0.2">
      <c r="A1721" s="3" t="s">
        <v>1716</v>
      </c>
      <c r="B1721" s="4">
        <f>151</f>
        <v>151</v>
      </c>
    </row>
    <row r="1722" spans="1:2" x14ac:dyDescent="0.2">
      <c r="A1722" s="3" t="s">
        <v>1717</v>
      </c>
      <c r="B1722" s="4">
        <f>151</f>
        <v>151</v>
      </c>
    </row>
    <row r="1723" spans="1:2" x14ac:dyDescent="0.2">
      <c r="A1723" s="3" t="s">
        <v>1718</v>
      </c>
      <c r="B1723" s="4">
        <f>151</f>
        <v>151</v>
      </c>
    </row>
    <row r="1724" spans="1:2" x14ac:dyDescent="0.2">
      <c r="A1724" s="3" t="s">
        <v>1719</v>
      </c>
      <c r="B1724" s="4">
        <f>151</f>
        <v>151</v>
      </c>
    </row>
    <row r="1725" spans="1:2" x14ac:dyDescent="0.2">
      <c r="A1725" s="3" t="s">
        <v>1720</v>
      </c>
      <c r="B1725" s="4">
        <f>151</f>
        <v>151</v>
      </c>
    </row>
    <row r="1726" spans="1:2" x14ac:dyDescent="0.2">
      <c r="A1726" s="3" t="s">
        <v>1721</v>
      </c>
      <c r="B1726" s="4">
        <f>151</f>
        <v>151</v>
      </c>
    </row>
    <row r="1727" spans="1:2" x14ac:dyDescent="0.2">
      <c r="A1727" s="3" t="s">
        <v>1722</v>
      </c>
      <c r="B1727" s="4">
        <f>151</f>
        <v>151</v>
      </c>
    </row>
    <row r="1728" spans="1:2" x14ac:dyDescent="0.2">
      <c r="A1728" s="3" t="s">
        <v>1723</v>
      </c>
      <c r="B1728" s="4">
        <f>151</f>
        <v>151</v>
      </c>
    </row>
    <row r="1729" spans="1:2" x14ac:dyDescent="0.2">
      <c r="A1729" s="3" t="s">
        <v>1724</v>
      </c>
      <c r="B1729" s="4">
        <f>151</f>
        <v>151</v>
      </c>
    </row>
    <row r="1730" spans="1:2" x14ac:dyDescent="0.2">
      <c r="A1730" s="3" t="s">
        <v>1725</v>
      </c>
      <c r="B1730" s="4">
        <f>151</f>
        <v>151</v>
      </c>
    </row>
    <row r="1731" spans="1:2" x14ac:dyDescent="0.2">
      <c r="A1731" s="3" t="s">
        <v>1726</v>
      </c>
      <c r="B1731" s="4">
        <f>151</f>
        <v>151</v>
      </c>
    </row>
    <row r="1732" spans="1:2" x14ac:dyDescent="0.2">
      <c r="A1732" s="3" t="s">
        <v>1727</v>
      </c>
      <c r="B1732" s="4">
        <f>151</f>
        <v>151</v>
      </c>
    </row>
    <row r="1733" spans="1:2" x14ac:dyDescent="0.2">
      <c r="A1733" s="3" t="s">
        <v>1728</v>
      </c>
      <c r="B1733" s="4">
        <f>151</f>
        <v>151</v>
      </c>
    </row>
    <row r="1734" spans="1:2" x14ac:dyDescent="0.2">
      <c r="A1734" s="3" t="s">
        <v>1729</v>
      </c>
      <c r="B1734" s="4">
        <f>151</f>
        <v>151</v>
      </c>
    </row>
    <row r="1735" spans="1:2" x14ac:dyDescent="0.2">
      <c r="A1735" s="3" t="s">
        <v>1730</v>
      </c>
      <c r="B1735" s="4">
        <f>151</f>
        <v>151</v>
      </c>
    </row>
    <row r="1736" spans="1:2" x14ac:dyDescent="0.2">
      <c r="A1736" s="3" t="s">
        <v>1731</v>
      </c>
      <c r="B1736" s="4">
        <f>151</f>
        <v>151</v>
      </c>
    </row>
    <row r="1737" spans="1:2" x14ac:dyDescent="0.2">
      <c r="A1737" s="3" t="s">
        <v>1732</v>
      </c>
      <c r="B1737" s="4">
        <f>151</f>
        <v>151</v>
      </c>
    </row>
    <row r="1738" spans="1:2" x14ac:dyDescent="0.2">
      <c r="A1738" s="3" t="s">
        <v>1733</v>
      </c>
      <c r="B1738" s="4">
        <f>151</f>
        <v>151</v>
      </c>
    </row>
    <row r="1739" spans="1:2" x14ac:dyDescent="0.2">
      <c r="A1739" s="3" t="s">
        <v>1734</v>
      </c>
      <c r="B1739" s="4">
        <f>151</f>
        <v>151</v>
      </c>
    </row>
    <row r="1740" spans="1:2" x14ac:dyDescent="0.2">
      <c r="A1740" s="3" t="s">
        <v>1735</v>
      </c>
      <c r="B1740" s="4">
        <f>151</f>
        <v>151</v>
      </c>
    </row>
    <row r="1741" spans="1:2" x14ac:dyDescent="0.2">
      <c r="A1741" s="3" t="s">
        <v>1736</v>
      </c>
      <c r="B1741" s="4">
        <f>151</f>
        <v>151</v>
      </c>
    </row>
    <row r="1742" spans="1:2" x14ac:dyDescent="0.2">
      <c r="A1742" s="3" t="s">
        <v>1737</v>
      </c>
      <c r="B1742" s="4">
        <f>151</f>
        <v>151</v>
      </c>
    </row>
    <row r="1743" spans="1:2" x14ac:dyDescent="0.2">
      <c r="A1743" s="3" t="s">
        <v>1738</v>
      </c>
      <c r="B1743" s="4">
        <f>151</f>
        <v>151</v>
      </c>
    </row>
    <row r="1744" spans="1:2" x14ac:dyDescent="0.2">
      <c r="A1744" s="3" t="s">
        <v>1739</v>
      </c>
      <c r="B1744" s="4">
        <f>151</f>
        <v>151</v>
      </c>
    </row>
    <row r="1745" spans="1:2" x14ac:dyDescent="0.2">
      <c r="A1745" s="3" t="s">
        <v>1740</v>
      </c>
      <c r="B1745" s="4">
        <f>151</f>
        <v>151</v>
      </c>
    </row>
    <row r="1746" spans="1:2" x14ac:dyDescent="0.2">
      <c r="A1746" s="3" t="s">
        <v>1741</v>
      </c>
      <c r="B1746" s="4">
        <f>151</f>
        <v>151</v>
      </c>
    </row>
    <row r="1747" spans="1:2" x14ac:dyDescent="0.2">
      <c r="A1747" s="3" t="s">
        <v>1742</v>
      </c>
      <c r="B1747" s="4">
        <f>151</f>
        <v>151</v>
      </c>
    </row>
    <row r="1748" spans="1:2" x14ac:dyDescent="0.2">
      <c r="A1748" s="3" t="s">
        <v>1743</v>
      </c>
      <c r="B1748" s="4">
        <f>151</f>
        <v>151</v>
      </c>
    </row>
    <row r="1749" spans="1:2" x14ac:dyDescent="0.2">
      <c r="A1749" s="3" t="s">
        <v>1744</v>
      </c>
      <c r="B1749" s="4">
        <f>151</f>
        <v>151</v>
      </c>
    </row>
    <row r="1750" spans="1:2" x14ac:dyDescent="0.2">
      <c r="A1750" s="3" t="s">
        <v>1745</v>
      </c>
      <c r="B1750" s="4">
        <f>150</f>
        <v>150</v>
      </c>
    </row>
    <row r="1751" spans="1:2" x14ac:dyDescent="0.2">
      <c r="A1751" s="3" t="s">
        <v>1746</v>
      </c>
      <c r="B1751" s="4">
        <f>150</f>
        <v>150</v>
      </c>
    </row>
    <row r="1752" spans="1:2" x14ac:dyDescent="0.2">
      <c r="A1752" s="3" t="s">
        <v>1747</v>
      </c>
      <c r="B1752" s="4">
        <f>150</f>
        <v>150</v>
      </c>
    </row>
    <row r="1753" spans="1:2" x14ac:dyDescent="0.2">
      <c r="A1753" s="3" t="s">
        <v>1748</v>
      </c>
      <c r="B1753" s="4">
        <f>150</f>
        <v>150</v>
      </c>
    </row>
    <row r="1754" spans="1:2" x14ac:dyDescent="0.2">
      <c r="A1754" s="3" t="s">
        <v>1749</v>
      </c>
      <c r="B1754" s="4">
        <f>150</f>
        <v>150</v>
      </c>
    </row>
    <row r="1755" spans="1:2" x14ac:dyDescent="0.2">
      <c r="A1755" s="3" t="s">
        <v>1750</v>
      </c>
      <c r="B1755" s="4">
        <f>150</f>
        <v>150</v>
      </c>
    </row>
    <row r="1756" spans="1:2" x14ac:dyDescent="0.2">
      <c r="A1756" s="3" t="s">
        <v>1751</v>
      </c>
      <c r="B1756" s="4">
        <f>150</f>
        <v>150</v>
      </c>
    </row>
    <row r="1757" spans="1:2" x14ac:dyDescent="0.2">
      <c r="A1757" s="3" t="s">
        <v>1752</v>
      </c>
      <c r="B1757" s="4">
        <f>150</f>
        <v>150</v>
      </c>
    </row>
    <row r="1758" spans="1:2" x14ac:dyDescent="0.2">
      <c r="A1758" s="3" t="s">
        <v>1753</v>
      </c>
      <c r="B1758" s="4">
        <f>150</f>
        <v>150</v>
      </c>
    </row>
    <row r="1759" spans="1:2" x14ac:dyDescent="0.2">
      <c r="A1759" s="3" t="s">
        <v>1754</v>
      </c>
      <c r="B1759" s="4">
        <f>150</f>
        <v>150</v>
      </c>
    </row>
    <row r="1760" spans="1:2" x14ac:dyDescent="0.2">
      <c r="A1760" s="3" t="s">
        <v>1755</v>
      </c>
      <c r="B1760" s="4">
        <f>150</f>
        <v>150</v>
      </c>
    </row>
    <row r="1761" spans="1:2" x14ac:dyDescent="0.2">
      <c r="A1761" s="3" t="s">
        <v>1756</v>
      </c>
      <c r="B1761" s="4">
        <f>150</f>
        <v>150</v>
      </c>
    </row>
    <row r="1762" spans="1:2" x14ac:dyDescent="0.2">
      <c r="A1762" s="3" t="s">
        <v>1757</v>
      </c>
      <c r="B1762" s="4">
        <f>150</f>
        <v>150</v>
      </c>
    </row>
    <row r="1763" spans="1:2" x14ac:dyDescent="0.2">
      <c r="A1763" s="3" t="s">
        <v>1758</v>
      </c>
      <c r="B1763" s="4">
        <f>150</f>
        <v>150</v>
      </c>
    </row>
    <row r="1764" spans="1:2" x14ac:dyDescent="0.2">
      <c r="A1764" s="3" t="s">
        <v>1759</v>
      </c>
      <c r="B1764" s="4">
        <f>150</f>
        <v>150</v>
      </c>
    </row>
    <row r="1765" spans="1:2" x14ac:dyDescent="0.2">
      <c r="A1765" s="3" t="s">
        <v>1760</v>
      </c>
      <c r="B1765" s="4">
        <f>150</f>
        <v>150</v>
      </c>
    </row>
    <row r="1766" spans="1:2" x14ac:dyDescent="0.2">
      <c r="A1766" s="3" t="s">
        <v>1761</v>
      </c>
      <c r="B1766" s="4">
        <f>150</f>
        <v>150</v>
      </c>
    </row>
    <row r="1767" spans="1:2" x14ac:dyDescent="0.2">
      <c r="A1767" s="3" t="s">
        <v>1762</v>
      </c>
      <c r="B1767" s="4">
        <f>150</f>
        <v>150</v>
      </c>
    </row>
    <row r="1768" spans="1:2" x14ac:dyDescent="0.2">
      <c r="A1768" s="3" t="s">
        <v>1763</v>
      </c>
      <c r="B1768" s="4">
        <f>150</f>
        <v>150</v>
      </c>
    </row>
    <row r="1769" spans="1:2" x14ac:dyDescent="0.2">
      <c r="A1769" s="3" t="s">
        <v>1764</v>
      </c>
      <c r="B1769" s="4">
        <f>150</f>
        <v>150</v>
      </c>
    </row>
    <row r="1770" spans="1:2" x14ac:dyDescent="0.2">
      <c r="A1770" s="3" t="s">
        <v>1765</v>
      </c>
      <c r="B1770" s="4">
        <f>150</f>
        <v>150</v>
      </c>
    </row>
    <row r="1771" spans="1:2" x14ac:dyDescent="0.2">
      <c r="A1771" s="3" t="s">
        <v>1766</v>
      </c>
      <c r="B1771" s="4">
        <f>149.5</f>
        <v>149.5</v>
      </c>
    </row>
    <row r="1772" spans="1:2" x14ac:dyDescent="0.2">
      <c r="A1772" s="3" t="s">
        <v>1767</v>
      </c>
      <c r="B1772" s="4">
        <f>149</f>
        <v>149</v>
      </c>
    </row>
    <row r="1773" spans="1:2" x14ac:dyDescent="0.2">
      <c r="A1773" s="3" t="s">
        <v>1768</v>
      </c>
      <c r="B1773" s="4">
        <f>149</f>
        <v>149</v>
      </c>
    </row>
    <row r="1774" spans="1:2" x14ac:dyDescent="0.2">
      <c r="A1774" s="3" t="s">
        <v>1769</v>
      </c>
      <c r="B1774" s="4">
        <f>149</f>
        <v>149</v>
      </c>
    </row>
    <row r="1775" spans="1:2" x14ac:dyDescent="0.2">
      <c r="A1775" s="3" t="s">
        <v>1770</v>
      </c>
      <c r="B1775" s="4">
        <f>148</f>
        <v>148</v>
      </c>
    </row>
    <row r="1776" spans="1:2" x14ac:dyDescent="0.2">
      <c r="A1776" s="3" t="s">
        <v>1771</v>
      </c>
      <c r="B1776" s="4">
        <f>147</f>
        <v>147</v>
      </c>
    </row>
    <row r="1777" spans="1:2" x14ac:dyDescent="0.2">
      <c r="A1777" s="3" t="s">
        <v>1772</v>
      </c>
      <c r="B1777" s="4">
        <f>147</f>
        <v>147</v>
      </c>
    </row>
    <row r="1778" spans="1:2" x14ac:dyDescent="0.2">
      <c r="A1778" s="3" t="s">
        <v>1773</v>
      </c>
      <c r="B1778" s="4">
        <f>147</f>
        <v>147</v>
      </c>
    </row>
    <row r="1779" spans="1:2" x14ac:dyDescent="0.2">
      <c r="A1779" s="3" t="s">
        <v>1774</v>
      </c>
      <c r="B1779" s="4">
        <f>147</f>
        <v>147</v>
      </c>
    </row>
    <row r="1780" spans="1:2" x14ac:dyDescent="0.2">
      <c r="A1780" s="3" t="s">
        <v>1775</v>
      </c>
      <c r="B1780" s="4">
        <f>145</f>
        <v>145</v>
      </c>
    </row>
    <row r="1781" spans="1:2" x14ac:dyDescent="0.2">
      <c r="A1781" s="3" t="s">
        <v>1776</v>
      </c>
      <c r="B1781" s="4">
        <f>144.83</f>
        <v>144.83000000000001</v>
      </c>
    </row>
    <row r="1782" spans="1:2" x14ac:dyDescent="0.2">
      <c r="A1782" s="3" t="s">
        <v>1777</v>
      </c>
      <c r="B1782" s="4">
        <f>144.83</f>
        <v>144.83000000000001</v>
      </c>
    </row>
    <row r="1783" spans="1:2" x14ac:dyDescent="0.2">
      <c r="A1783" s="3" t="s">
        <v>1778</v>
      </c>
      <c r="B1783" s="4">
        <f>143.75</f>
        <v>143.75</v>
      </c>
    </row>
    <row r="1784" spans="1:2" x14ac:dyDescent="0.2">
      <c r="A1784" s="3" t="s">
        <v>1779</v>
      </c>
      <c r="B1784" s="4">
        <f>143.75</f>
        <v>143.75</v>
      </c>
    </row>
    <row r="1785" spans="1:2" x14ac:dyDescent="0.2">
      <c r="A1785" s="3" t="s">
        <v>1780</v>
      </c>
      <c r="B1785" s="4">
        <f>142</f>
        <v>142</v>
      </c>
    </row>
    <row r="1786" spans="1:2" x14ac:dyDescent="0.2">
      <c r="A1786" s="3" t="s">
        <v>1781</v>
      </c>
      <c r="B1786" s="4">
        <f>142</f>
        <v>142</v>
      </c>
    </row>
    <row r="1787" spans="1:2" x14ac:dyDescent="0.2">
      <c r="A1787" s="3" t="s">
        <v>1782</v>
      </c>
      <c r="B1787" s="4">
        <f>142</f>
        <v>142</v>
      </c>
    </row>
    <row r="1788" spans="1:2" x14ac:dyDescent="0.2">
      <c r="A1788" s="3" t="s">
        <v>1783</v>
      </c>
      <c r="B1788" s="4">
        <f>141</f>
        <v>141</v>
      </c>
    </row>
    <row r="1789" spans="1:2" x14ac:dyDescent="0.2">
      <c r="A1789" s="3" t="s">
        <v>1784</v>
      </c>
      <c r="B1789" s="4">
        <f>140</f>
        <v>140</v>
      </c>
    </row>
    <row r="1790" spans="1:2" x14ac:dyDescent="0.2">
      <c r="A1790" s="3" t="s">
        <v>1785</v>
      </c>
      <c r="B1790" s="4">
        <f>140</f>
        <v>140</v>
      </c>
    </row>
    <row r="1791" spans="1:2" x14ac:dyDescent="0.2">
      <c r="A1791" s="3" t="s">
        <v>1786</v>
      </c>
      <c r="B1791" s="4">
        <f>140</f>
        <v>140</v>
      </c>
    </row>
    <row r="1792" spans="1:2" x14ac:dyDescent="0.2">
      <c r="A1792" s="3" t="s">
        <v>1787</v>
      </c>
      <c r="B1792" s="4">
        <f>140</f>
        <v>140</v>
      </c>
    </row>
    <row r="1793" spans="1:2" x14ac:dyDescent="0.2">
      <c r="A1793" s="3" t="s">
        <v>1788</v>
      </c>
      <c r="B1793" s="4">
        <f>140</f>
        <v>140</v>
      </c>
    </row>
    <row r="1794" spans="1:2" x14ac:dyDescent="0.2">
      <c r="A1794" s="3" t="s">
        <v>1789</v>
      </c>
      <c r="B1794" s="4">
        <f>138.63</f>
        <v>138.63</v>
      </c>
    </row>
    <row r="1795" spans="1:2" x14ac:dyDescent="0.2">
      <c r="A1795" s="3" t="s">
        <v>1790</v>
      </c>
      <c r="B1795" s="4">
        <f>138</f>
        <v>138</v>
      </c>
    </row>
    <row r="1796" spans="1:2" x14ac:dyDescent="0.2">
      <c r="A1796" s="3" t="s">
        <v>1791</v>
      </c>
      <c r="B1796" s="4">
        <f>138</f>
        <v>138</v>
      </c>
    </row>
    <row r="1797" spans="1:2" x14ac:dyDescent="0.2">
      <c r="A1797" s="3" t="s">
        <v>1792</v>
      </c>
      <c r="B1797" s="4">
        <f>137</f>
        <v>137</v>
      </c>
    </row>
    <row r="1798" spans="1:2" x14ac:dyDescent="0.2">
      <c r="A1798" s="3" t="s">
        <v>1793</v>
      </c>
      <c r="B1798" s="4">
        <f>137</f>
        <v>137</v>
      </c>
    </row>
    <row r="1799" spans="1:2" x14ac:dyDescent="0.2">
      <c r="A1799" s="3" t="s">
        <v>1794</v>
      </c>
      <c r="B1799" s="4">
        <f>137</f>
        <v>137</v>
      </c>
    </row>
    <row r="1800" spans="1:2" x14ac:dyDescent="0.2">
      <c r="A1800" s="3" t="s">
        <v>1795</v>
      </c>
      <c r="B1800" s="4">
        <f>136</f>
        <v>136</v>
      </c>
    </row>
    <row r="1801" spans="1:2" x14ac:dyDescent="0.2">
      <c r="A1801" s="3" t="s">
        <v>1796</v>
      </c>
      <c r="B1801" s="4">
        <f>135.4</f>
        <v>135.4</v>
      </c>
    </row>
    <row r="1802" spans="1:2" x14ac:dyDescent="0.2">
      <c r="A1802" s="3" t="s">
        <v>1797</v>
      </c>
      <c r="B1802" s="4">
        <f>135</f>
        <v>135</v>
      </c>
    </row>
    <row r="1803" spans="1:2" x14ac:dyDescent="0.2">
      <c r="A1803" s="3" t="s">
        <v>1798</v>
      </c>
      <c r="B1803" s="4">
        <f>135</f>
        <v>135</v>
      </c>
    </row>
    <row r="1804" spans="1:2" x14ac:dyDescent="0.2">
      <c r="A1804" s="3" t="s">
        <v>1799</v>
      </c>
      <c r="B1804" s="4">
        <f>135</f>
        <v>135</v>
      </c>
    </row>
    <row r="1805" spans="1:2" x14ac:dyDescent="0.2">
      <c r="A1805" s="3" t="s">
        <v>1800</v>
      </c>
      <c r="B1805" s="4">
        <f>135</f>
        <v>135</v>
      </c>
    </row>
    <row r="1806" spans="1:2" x14ac:dyDescent="0.2">
      <c r="A1806" s="3" t="s">
        <v>1801</v>
      </c>
      <c r="B1806" s="4">
        <f>135</f>
        <v>135</v>
      </c>
    </row>
    <row r="1807" spans="1:2" x14ac:dyDescent="0.2">
      <c r="A1807" s="3" t="s">
        <v>1802</v>
      </c>
      <c r="B1807" s="4">
        <f>134</f>
        <v>134</v>
      </c>
    </row>
    <row r="1808" spans="1:2" x14ac:dyDescent="0.2">
      <c r="A1808" s="3" t="s">
        <v>1803</v>
      </c>
      <c r="B1808" s="4">
        <f>134</f>
        <v>134</v>
      </c>
    </row>
    <row r="1809" spans="1:2" x14ac:dyDescent="0.2">
      <c r="A1809" s="3" t="s">
        <v>1804</v>
      </c>
      <c r="B1809" s="4">
        <f>134</f>
        <v>134</v>
      </c>
    </row>
    <row r="1810" spans="1:2" x14ac:dyDescent="0.2">
      <c r="A1810" s="3" t="s">
        <v>1805</v>
      </c>
      <c r="B1810" s="4">
        <f>134</f>
        <v>134</v>
      </c>
    </row>
    <row r="1811" spans="1:2" x14ac:dyDescent="0.2">
      <c r="A1811" s="3" t="s">
        <v>1806</v>
      </c>
      <c r="B1811" s="4">
        <f>134</f>
        <v>134</v>
      </c>
    </row>
    <row r="1812" spans="1:2" x14ac:dyDescent="0.2">
      <c r="A1812" s="3" t="s">
        <v>1807</v>
      </c>
      <c r="B1812" s="4">
        <f>133</f>
        <v>133</v>
      </c>
    </row>
    <row r="1813" spans="1:2" x14ac:dyDescent="0.2">
      <c r="A1813" s="3" t="s">
        <v>1808</v>
      </c>
      <c r="B1813" s="4">
        <f>133</f>
        <v>133</v>
      </c>
    </row>
    <row r="1814" spans="1:2" x14ac:dyDescent="0.2">
      <c r="A1814" s="3" t="s">
        <v>1809</v>
      </c>
      <c r="B1814" s="4">
        <f>133</f>
        <v>133</v>
      </c>
    </row>
    <row r="1815" spans="1:2" x14ac:dyDescent="0.2">
      <c r="A1815" s="3" t="s">
        <v>1810</v>
      </c>
      <c r="B1815" s="4">
        <f>131.2</f>
        <v>131.19999999999999</v>
      </c>
    </row>
    <row r="1816" spans="1:2" x14ac:dyDescent="0.2">
      <c r="A1816" s="3" t="s">
        <v>1811</v>
      </c>
      <c r="B1816" s="4">
        <f>131.2</f>
        <v>131.19999999999999</v>
      </c>
    </row>
    <row r="1817" spans="1:2" x14ac:dyDescent="0.2">
      <c r="A1817" s="3" t="s">
        <v>1812</v>
      </c>
      <c r="B1817" s="4">
        <f>131.2</f>
        <v>131.19999999999999</v>
      </c>
    </row>
    <row r="1818" spans="1:2" x14ac:dyDescent="0.2">
      <c r="A1818" s="3" t="s">
        <v>1813</v>
      </c>
      <c r="B1818" s="4">
        <f>131</f>
        <v>131</v>
      </c>
    </row>
    <row r="1819" spans="1:2" x14ac:dyDescent="0.2">
      <c r="A1819" s="3" t="s">
        <v>1814</v>
      </c>
      <c r="B1819" s="4">
        <f>131</f>
        <v>131</v>
      </c>
    </row>
    <row r="1820" spans="1:2" x14ac:dyDescent="0.2">
      <c r="A1820" s="3" t="s">
        <v>1815</v>
      </c>
      <c r="B1820" s="4">
        <f>131</f>
        <v>131</v>
      </c>
    </row>
    <row r="1821" spans="1:2" x14ac:dyDescent="0.2">
      <c r="A1821" s="3" t="s">
        <v>1816</v>
      </c>
      <c r="B1821" s="4">
        <f>131</f>
        <v>131</v>
      </c>
    </row>
    <row r="1822" spans="1:2" x14ac:dyDescent="0.2">
      <c r="A1822" s="3" t="s">
        <v>1817</v>
      </c>
      <c r="B1822" s="4">
        <f>130.5</f>
        <v>130.5</v>
      </c>
    </row>
    <row r="1823" spans="1:2" x14ac:dyDescent="0.2">
      <c r="A1823" s="3" t="s">
        <v>1818</v>
      </c>
      <c r="B1823" s="4">
        <f>130.5</f>
        <v>130.5</v>
      </c>
    </row>
    <row r="1824" spans="1:2" x14ac:dyDescent="0.2">
      <c r="A1824" s="3" t="s">
        <v>1819</v>
      </c>
      <c r="B1824" s="4">
        <f>130.3</f>
        <v>130.30000000000001</v>
      </c>
    </row>
    <row r="1825" spans="1:2" x14ac:dyDescent="0.2">
      <c r="A1825" s="3" t="s">
        <v>1820</v>
      </c>
      <c r="B1825" s="4">
        <f>130</f>
        <v>130</v>
      </c>
    </row>
    <row r="1826" spans="1:2" x14ac:dyDescent="0.2">
      <c r="A1826" s="3" t="s">
        <v>1821</v>
      </c>
      <c r="B1826" s="4">
        <f>130</f>
        <v>130</v>
      </c>
    </row>
    <row r="1827" spans="1:2" x14ac:dyDescent="0.2">
      <c r="A1827" s="3" t="s">
        <v>1822</v>
      </c>
      <c r="B1827" s="4">
        <f>130</f>
        <v>130</v>
      </c>
    </row>
    <row r="1828" spans="1:2" x14ac:dyDescent="0.2">
      <c r="A1828" s="3" t="s">
        <v>1823</v>
      </c>
      <c r="B1828" s="4">
        <f>130</f>
        <v>130</v>
      </c>
    </row>
    <row r="1829" spans="1:2" x14ac:dyDescent="0.2">
      <c r="A1829" s="3" t="s">
        <v>1824</v>
      </c>
      <c r="B1829" s="4">
        <f>127.4</f>
        <v>127.4</v>
      </c>
    </row>
    <row r="1830" spans="1:2" x14ac:dyDescent="0.2">
      <c r="A1830" s="3" t="s">
        <v>1825</v>
      </c>
      <c r="B1830" s="4">
        <f>127</f>
        <v>127</v>
      </c>
    </row>
    <row r="1831" spans="1:2" x14ac:dyDescent="0.2">
      <c r="A1831" s="3" t="s">
        <v>1826</v>
      </c>
      <c r="B1831" s="4">
        <f>127</f>
        <v>127</v>
      </c>
    </row>
    <row r="1832" spans="1:2" x14ac:dyDescent="0.2">
      <c r="A1832" s="3" t="s">
        <v>1827</v>
      </c>
      <c r="B1832" s="4">
        <f>127</f>
        <v>127</v>
      </c>
    </row>
    <row r="1833" spans="1:2" x14ac:dyDescent="0.2">
      <c r="A1833" s="3" t="s">
        <v>1828</v>
      </c>
      <c r="B1833" s="4">
        <f>127</f>
        <v>127</v>
      </c>
    </row>
    <row r="1834" spans="1:2" x14ac:dyDescent="0.2">
      <c r="A1834" s="3" t="s">
        <v>1829</v>
      </c>
      <c r="B1834" s="4">
        <f>127</f>
        <v>127</v>
      </c>
    </row>
    <row r="1835" spans="1:2" x14ac:dyDescent="0.2">
      <c r="A1835" s="3" t="s">
        <v>1830</v>
      </c>
      <c r="B1835" s="4">
        <f>127</f>
        <v>127</v>
      </c>
    </row>
    <row r="1836" spans="1:2" x14ac:dyDescent="0.2">
      <c r="A1836" s="3" t="s">
        <v>1831</v>
      </c>
      <c r="B1836" s="4">
        <f>126.4</f>
        <v>126.4</v>
      </c>
    </row>
    <row r="1837" spans="1:2" x14ac:dyDescent="0.2">
      <c r="A1837" s="3" t="s">
        <v>1832</v>
      </c>
      <c r="B1837" s="4">
        <f>126</f>
        <v>126</v>
      </c>
    </row>
    <row r="1838" spans="1:2" x14ac:dyDescent="0.2">
      <c r="A1838" s="3" t="s">
        <v>1833</v>
      </c>
      <c r="B1838" s="4">
        <f>126</f>
        <v>126</v>
      </c>
    </row>
    <row r="1839" spans="1:2" x14ac:dyDescent="0.2">
      <c r="A1839" s="3" t="s">
        <v>1834</v>
      </c>
      <c r="B1839" s="4">
        <f>126</f>
        <v>126</v>
      </c>
    </row>
    <row r="1840" spans="1:2" x14ac:dyDescent="0.2">
      <c r="A1840" s="3" t="s">
        <v>1835</v>
      </c>
      <c r="B1840" s="4">
        <f>126</f>
        <v>126</v>
      </c>
    </row>
    <row r="1841" spans="1:2" x14ac:dyDescent="0.2">
      <c r="A1841" s="3" t="s">
        <v>1836</v>
      </c>
      <c r="B1841" s="4">
        <f>126</f>
        <v>126</v>
      </c>
    </row>
    <row r="1842" spans="1:2" x14ac:dyDescent="0.2">
      <c r="A1842" s="3" t="s">
        <v>1837</v>
      </c>
      <c r="B1842" s="4">
        <f>126</f>
        <v>126</v>
      </c>
    </row>
    <row r="1843" spans="1:2" x14ac:dyDescent="0.2">
      <c r="A1843" s="3" t="s">
        <v>1838</v>
      </c>
      <c r="B1843" s="4">
        <f>126</f>
        <v>126</v>
      </c>
    </row>
    <row r="1844" spans="1:2" x14ac:dyDescent="0.2">
      <c r="A1844" s="3" t="s">
        <v>1839</v>
      </c>
      <c r="B1844" s="4">
        <f>126</f>
        <v>126</v>
      </c>
    </row>
    <row r="1845" spans="1:2" x14ac:dyDescent="0.2">
      <c r="A1845" s="3" t="s">
        <v>1840</v>
      </c>
      <c r="B1845" s="4">
        <f>126</f>
        <v>126</v>
      </c>
    </row>
    <row r="1846" spans="1:2" x14ac:dyDescent="0.2">
      <c r="A1846" s="3" t="s">
        <v>1841</v>
      </c>
      <c r="B1846" s="4">
        <f>126</f>
        <v>126</v>
      </c>
    </row>
    <row r="1847" spans="1:2" x14ac:dyDescent="0.2">
      <c r="A1847" s="3" t="s">
        <v>1842</v>
      </c>
      <c r="B1847" s="4">
        <f>126</f>
        <v>126</v>
      </c>
    </row>
    <row r="1848" spans="1:2" x14ac:dyDescent="0.2">
      <c r="A1848" s="3" t="s">
        <v>1843</v>
      </c>
      <c r="B1848" s="4">
        <f>126</f>
        <v>126</v>
      </c>
    </row>
    <row r="1849" spans="1:2" x14ac:dyDescent="0.2">
      <c r="A1849" s="3" t="s">
        <v>1844</v>
      </c>
      <c r="B1849" s="4">
        <f>126</f>
        <v>126</v>
      </c>
    </row>
    <row r="1850" spans="1:2" x14ac:dyDescent="0.2">
      <c r="A1850" s="3" t="s">
        <v>1845</v>
      </c>
      <c r="B1850" s="4">
        <f>126</f>
        <v>126</v>
      </c>
    </row>
    <row r="1851" spans="1:2" x14ac:dyDescent="0.2">
      <c r="A1851" s="3" t="s">
        <v>1846</v>
      </c>
      <c r="B1851" s="4">
        <f>126</f>
        <v>126</v>
      </c>
    </row>
    <row r="1852" spans="1:2" x14ac:dyDescent="0.2">
      <c r="A1852" s="3" t="s">
        <v>1847</v>
      </c>
      <c r="B1852" s="4">
        <f>126</f>
        <v>126</v>
      </c>
    </row>
    <row r="1853" spans="1:2" x14ac:dyDescent="0.2">
      <c r="A1853" s="3" t="s">
        <v>1848</v>
      </c>
      <c r="B1853" s="4">
        <f>126</f>
        <v>126</v>
      </c>
    </row>
    <row r="1854" spans="1:2" x14ac:dyDescent="0.2">
      <c r="A1854" s="3" t="s">
        <v>1849</v>
      </c>
      <c r="B1854" s="4">
        <f>126</f>
        <v>126</v>
      </c>
    </row>
    <row r="1855" spans="1:2" x14ac:dyDescent="0.2">
      <c r="A1855" s="3" t="s">
        <v>1850</v>
      </c>
      <c r="B1855" s="4">
        <f>126</f>
        <v>126</v>
      </c>
    </row>
    <row r="1856" spans="1:2" x14ac:dyDescent="0.2">
      <c r="A1856" s="3" t="s">
        <v>1851</v>
      </c>
      <c r="B1856" s="4">
        <f>126</f>
        <v>126</v>
      </c>
    </row>
    <row r="1857" spans="1:2" x14ac:dyDescent="0.2">
      <c r="A1857" s="3" t="s">
        <v>1852</v>
      </c>
      <c r="B1857" s="4">
        <f>126</f>
        <v>126</v>
      </c>
    </row>
    <row r="1858" spans="1:2" x14ac:dyDescent="0.2">
      <c r="A1858" s="3" t="s">
        <v>1853</v>
      </c>
      <c r="B1858" s="4">
        <f>126</f>
        <v>126</v>
      </c>
    </row>
    <row r="1859" spans="1:2" x14ac:dyDescent="0.2">
      <c r="A1859" s="3" t="s">
        <v>1854</v>
      </c>
      <c r="B1859" s="4">
        <f>125</f>
        <v>125</v>
      </c>
    </row>
    <row r="1860" spans="1:2" x14ac:dyDescent="0.2">
      <c r="A1860" s="3" t="s">
        <v>1855</v>
      </c>
      <c r="B1860" s="4">
        <f>125</f>
        <v>125</v>
      </c>
    </row>
    <row r="1861" spans="1:2" x14ac:dyDescent="0.2">
      <c r="A1861" s="3" t="s">
        <v>1856</v>
      </c>
      <c r="B1861" s="4">
        <f>125</f>
        <v>125</v>
      </c>
    </row>
    <row r="1862" spans="1:2" x14ac:dyDescent="0.2">
      <c r="A1862" s="3" t="s">
        <v>1857</v>
      </c>
      <c r="B1862" s="4">
        <f>125</f>
        <v>125</v>
      </c>
    </row>
    <row r="1863" spans="1:2" x14ac:dyDescent="0.2">
      <c r="A1863" s="3" t="s">
        <v>1858</v>
      </c>
      <c r="B1863" s="4">
        <f>125</f>
        <v>125</v>
      </c>
    </row>
    <row r="1864" spans="1:2" x14ac:dyDescent="0.2">
      <c r="A1864" s="3" t="s">
        <v>1859</v>
      </c>
      <c r="B1864" s="4">
        <f>125</f>
        <v>125</v>
      </c>
    </row>
    <row r="1865" spans="1:2" x14ac:dyDescent="0.2">
      <c r="A1865" s="3" t="s">
        <v>1860</v>
      </c>
      <c r="B1865" s="4">
        <f>125</f>
        <v>125</v>
      </c>
    </row>
    <row r="1866" spans="1:2" x14ac:dyDescent="0.2">
      <c r="A1866" s="3" t="s">
        <v>1861</v>
      </c>
      <c r="B1866" s="4">
        <f>124</f>
        <v>124</v>
      </c>
    </row>
    <row r="1867" spans="1:2" x14ac:dyDescent="0.2">
      <c r="A1867" s="3" t="s">
        <v>1862</v>
      </c>
      <c r="B1867" s="4">
        <f>123</f>
        <v>123</v>
      </c>
    </row>
    <row r="1868" spans="1:2" x14ac:dyDescent="0.2">
      <c r="A1868" s="3" t="s">
        <v>1863</v>
      </c>
      <c r="B1868" s="4">
        <f>123</f>
        <v>123</v>
      </c>
    </row>
    <row r="1869" spans="1:2" x14ac:dyDescent="0.2">
      <c r="A1869" s="3" t="s">
        <v>1864</v>
      </c>
      <c r="B1869" s="4">
        <f>123</f>
        <v>123</v>
      </c>
    </row>
    <row r="1870" spans="1:2" x14ac:dyDescent="0.2">
      <c r="A1870" s="3" t="s">
        <v>1865</v>
      </c>
      <c r="B1870" s="4">
        <f>123</f>
        <v>123</v>
      </c>
    </row>
    <row r="1871" spans="1:2" x14ac:dyDescent="0.2">
      <c r="A1871" s="3" t="s">
        <v>1866</v>
      </c>
      <c r="B1871" s="4">
        <f>123</f>
        <v>123</v>
      </c>
    </row>
    <row r="1872" spans="1:2" x14ac:dyDescent="0.2">
      <c r="A1872" s="3" t="s">
        <v>1867</v>
      </c>
      <c r="B1872" s="4">
        <f>123</f>
        <v>123</v>
      </c>
    </row>
    <row r="1873" spans="1:2" x14ac:dyDescent="0.2">
      <c r="A1873" s="3" t="s">
        <v>1868</v>
      </c>
      <c r="B1873" s="4">
        <f>122</f>
        <v>122</v>
      </c>
    </row>
    <row r="1874" spans="1:2" x14ac:dyDescent="0.2">
      <c r="A1874" s="3" t="s">
        <v>1869</v>
      </c>
      <c r="B1874" s="4">
        <f>121</f>
        <v>121</v>
      </c>
    </row>
    <row r="1875" spans="1:2" x14ac:dyDescent="0.2">
      <c r="A1875" s="3" t="s">
        <v>1870</v>
      </c>
      <c r="B1875" s="4">
        <f>121</f>
        <v>121</v>
      </c>
    </row>
    <row r="1876" spans="1:2" x14ac:dyDescent="0.2">
      <c r="A1876" s="3" t="s">
        <v>1871</v>
      </c>
      <c r="B1876" s="4">
        <f>121</f>
        <v>121</v>
      </c>
    </row>
    <row r="1877" spans="1:2" x14ac:dyDescent="0.2">
      <c r="A1877" s="3" t="s">
        <v>1872</v>
      </c>
      <c r="B1877" s="4">
        <f>120</f>
        <v>120</v>
      </c>
    </row>
    <row r="1878" spans="1:2" x14ac:dyDescent="0.2">
      <c r="A1878" s="3" t="s">
        <v>1873</v>
      </c>
      <c r="B1878" s="4">
        <f>120</f>
        <v>120</v>
      </c>
    </row>
    <row r="1879" spans="1:2" x14ac:dyDescent="0.2">
      <c r="A1879" s="3" t="s">
        <v>1874</v>
      </c>
      <c r="B1879" s="4">
        <f>120</f>
        <v>120</v>
      </c>
    </row>
    <row r="1880" spans="1:2" x14ac:dyDescent="0.2">
      <c r="A1880" s="3" t="s">
        <v>1875</v>
      </c>
      <c r="B1880" s="4">
        <f>120</f>
        <v>120</v>
      </c>
    </row>
    <row r="1881" spans="1:2" x14ac:dyDescent="0.2">
      <c r="A1881" s="3" t="s">
        <v>1876</v>
      </c>
      <c r="B1881" s="4">
        <f>120</f>
        <v>120</v>
      </c>
    </row>
    <row r="1882" spans="1:2" x14ac:dyDescent="0.2">
      <c r="A1882" s="3" t="s">
        <v>1877</v>
      </c>
      <c r="B1882" s="4">
        <f>120</f>
        <v>120</v>
      </c>
    </row>
    <row r="1883" spans="1:2" x14ac:dyDescent="0.2">
      <c r="A1883" s="3" t="s">
        <v>1878</v>
      </c>
      <c r="B1883" s="4">
        <f>120</f>
        <v>120</v>
      </c>
    </row>
    <row r="1884" spans="1:2" x14ac:dyDescent="0.2">
      <c r="A1884" s="3" t="s">
        <v>1879</v>
      </c>
      <c r="B1884" s="4">
        <f>120</f>
        <v>120</v>
      </c>
    </row>
    <row r="1885" spans="1:2" x14ac:dyDescent="0.2">
      <c r="A1885" s="3" t="s">
        <v>1880</v>
      </c>
      <c r="B1885" s="4">
        <f>120</f>
        <v>120</v>
      </c>
    </row>
    <row r="1886" spans="1:2" x14ac:dyDescent="0.2">
      <c r="A1886" s="3" t="s">
        <v>1881</v>
      </c>
      <c r="B1886" s="4">
        <f>120</f>
        <v>120</v>
      </c>
    </row>
    <row r="1887" spans="1:2" x14ac:dyDescent="0.2">
      <c r="A1887" s="3" t="s">
        <v>1882</v>
      </c>
      <c r="B1887" s="4">
        <f>119</f>
        <v>119</v>
      </c>
    </row>
    <row r="1888" spans="1:2" x14ac:dyDescent="0.2">
      <c r="A1888" s="3" t="s">
        <v>1883</v>
      </c>
      <c r="B1888" s="4">
        <f>119</f>
        <v>119</v>
      </c>
    </row>
    <row r="1889" spans="1:2" x14ac:dyDescent="0.2">
      <c r="A1889" s="3" t="s">
        <v>1884</v>
      </c>
      <c r="B1889" s="4">
        <f>118</f>
        <v>118</v>
      </c>
    </row>
    <row r="1890" spans="1:2" x14ac:dyDescent="0.2">
      <c r="A1890" s="3" t="s">
        <v>1885</v>
      </c>
      <c r="B1890" s="4">
        <f>118</f>
        <v>118</v>
      </c>
    </row>
    <row r="1891" spans="1:2" x14ac:dyDescent="0.2">
      <c r="A1891" s="3" t="s">
        <v>1886</v>
      </c>
      <c r="B1891" s="4">
        <f>118</f>
        <v>118</v>
      </c>
    </row>
    <row r="1892" spans="1:2" x14ac:dyDescent="0.2">
      <c r="A1892" s="3" t="s">
        <v>1887</v>
      </c>
      <c r="B1892" s="4">
        <f>117</f>
        <v>117</v>
      </c>
    </row>
    <row r="1893" spans="1:2" x14ac:dyDescent="0.2">
      <c r="A1893" s="3" t="s">
        <v>1888</v>
      </c>
      <c r="B1893" s="4">
        <f>117</f>
        <v>117</v>
      </c>
    </row>
    <row r="1894" spans="1:2" x14ac:dyDescent="0.2">
      <c r="A1894" s="3" t="s">
        <v>1889</v>
      </c>
      <c r="B1894" s="4">
        <f>116</f>
        <v>116</v>
      </c>
    </row>
    <row r="1895" spans="1:2" x14ac:dyDescent="0.2">
      <c r="A1895" s="3" t="s">
        <v>1890</v>
      </c>
      <c r="B1895" s="4">
        <f>116</f>
        <v>116</v>
      </c>
    </row>
    <row r="1896" spans="1:2" x14ac:dyDescent="0.2">
      <c r="A1896" s="3" t="s">
        <v>1891</v>
      </c>
      <c r="B1896" s="4">
        <f>116</f>
        <v>116</v>
      </c>
    </row>
    <row r="1897" spans="1:2" x14ac:dyDescent="0.2">
      <c r="A1897" s="3" t="s">
        <v>1892</v>
      </c>
      <c r="B1897" s="4">
        <f>116</f>
        <v>116</v>
      </c>
    </row>
    <row r="1898" spans="1:2" x14ac:dyDescent="0.2">
      <c r="A1898" s="3" t="s">
        <v>1893</v>
      </c>
      <c r="B1898" s="4">
        <f>116</f>
        <v>116</v>
      </c>
    </row>
    <row r="1899" spans="1:2" x14ac:dyDescent="0.2">
      <c r="A1899" s="3" t="s">
        <v>1894</v>
      </c>
      <c r="B1899" s="4">
        <f>116</f>
        <v>116</v>
      </c>
    </row>
    <row r="1900" spans="1:2" x14ac:dyDescent="0.2">
      <c r="A1900" s="3" t="s">
        <v>1895</v>
      </c>
      <c r="B1900" s="4">
        <f>115</f>
        <v>115</v>
      </c>
    </row>
    <row r="1901" spans="1:2" x14ac:dyDescent="0.2">
      <c r="A1901" s="3" t="s">
        <v>1896</v>
      </c>
      <c r="B1901" s="4">
        <f>115</f>
        <v>115</v>
      </c>
    </row>
    <row r="1902" spans="1:2" x14ac:dyDescent="0.2">
      <c r="A1902" s="3" t="s">
        <v>1897</v>
      </c>
      <c r="B1902" s="4">
        <f>115</f>
        <v>115</v>
      </c>
    </row>
    <row r="1903" spans="1:2" x14ac:dyDescent="0.2">
      <c r="A1903" s="3" t="s">
        <v>1898</v>
      </c>
      <c r="B1903" s="4">
        <f>115</f>
        <v>115</v>
      </c>
    </row>
    <row r="1904" spans="1:2" x14ac:dyDescent="0.2">
      <c r="A1904" s="3" t="s">
        <v>1899</v>
      </c>
      <c r="B1904" s="4">
        <f>115</f>
        <v>115</v>
      </c>
    </row>
    <row r="1905" spans="1:2" x14ac:dyDescent="0.2">
      <c r="A1905" s="3" t="s">
        <v>1900</v>
      </c>
      <c r="B1905" s="4">
        <f>115</f>
        <v>115</v>
      </c>
    </row>
    <row r="1906" spans="1:2" x14ac:dyDescent="0.2">
      <c r="A1906" s="3" t="s">
        <v>1901</v>
      </c>
      <c r="B1906" s="4">
        <f>115</f>
        <v>115</v>
      </c>
    </row>
    <row r="1907" spans="1:2" x14ac:dyDescent="0.2">
      <c r="A1907" s="3" t="s">
        <v>1902</v>
      </c>
      <c r="B1907" s="4">
        <f>115</f>
        <v>115</v>
      </c>
    </row>
    <row r="1908" spans="1:2" x14ac:dyDescent="0.2">
      <c r="A1908" s="3" t="s">
        <v>1903</v>
      </c>
      <c r="B1908" s="4">
        <f>115</f>
        <v>115</v>
      </c>
    </row>
    <row r="1909" spans="1:2" x14ac:dyDescent="0.2">
      <c r="A1909" s="3" t="s">
        <v>1904</v>
      </c>
      <c r="B1909" s="4">
        <f>115</f>
        <v>115</v>
      </c>
    </row>
    <row r="1910" spans="1:2" x14ac:dyDescent="0.2">
      <c r="A1910" s="3" t="s">
        <v>1905</v>
      </c>
      <c r="B1910" s="4">
        <f>114</f>
        <v>114</v>
      </c>
    </row>
    <row r="1911" spans="1:2" x14ac:dyDescent="0.2">
      <c r="A1911" s="3" t="s">
        <v>1906</v>
      </c>
      <c r="B1911" s="4">
        <f>114</f>
        <v>114</v>
      </c>
    </row>
    <row r="1912" spans="1:2" x14ac:dyDescent="0.2">
      <c r="A1912" s="3" t="s">
        <v>1907</v>
      </c>
      <c r="B1912" s="4">
        <f>113.63</f>
        <v>113.63</v>
      </c>
    </row>
    <row r="1913" spans="1:2" x14ac:dyDescent="0.2">
      <c r="A1913" s="3" t="s">
        <v>1908</v>
      </c>
      <c r="B1913" s="4">
        <f>113.11</f>
        <v>113.11</v>
      </c>
    </row>
    <row r="1914" spans="1:2" x14ac:dyDescent="0.2">
      <c r="A1914" s="3" t="s">
        <v>1909</v>
      </c>
      <c r="B1914" s="4">
        <f>113</f>
        <v>113</v>
      </c>
    </row>
    <row r="1915" spans="1:2" x14ac:dyDescent="0.2">
      <c r="A1915" s="3" t="s">
        <v>1910</v>
      </c>
      <c r="B1915" s="4">
        <f>113</f>
        <v>113</v>
      </c>
    </row>
    <row r="1916" spans="1:2" x14ac:dyDescent="0.2">
      <c r="A1916" s="3" t="s">
        <v>1911</v>
      </c>
      <c r="B1916" s="4">
        <f>113</f>
        <v>113</v>
      </c>
    </row>
    <row r="1917" spans="1:2" x14ac:dyDescent="0.2">
      <c r="A1917" s="3" t="s">
        <v>1912</v>
      </c>
      <c r="B1917" s="4">
        <f>113</f>
        <v>113</v>
      </c>
    </row>
    <row r="1918" spans="1:2" x14ac:dyDescent="0.2">
      <c r="A1918" s="3" t="s">
        <v>1913</v>
      </c>
      <c r="B1918" s="4">
        <f>113</f>
        <v>113</v>
      </c>
    </row>
    <row r="1919" spans="1:2" x14ac:dyDescent="0.2">
      <c r="A1919" s="3" t="s">
        <v>1914</v>
      </c>
      <c r="B1919" s="4">
        <f>113</f>
        <v>113</v>
      </c>
    </row>
    <row r="1920" spans="1:2" x14ac:dyDescent="0.2">
      <c r="A1920" s="3" t="s">
        <v>1915</v>
      </c>
      <c r="B1920" s="4">
        <f>112.55</f>
        <v>112.55</v>
      </c>
    </row>
    <row r="1921" spans="1:2" x14ac:dyDescent="0.2">
      <c r="A1921" s="3" t="s">
        <v>1916</v>
      </c>
      <c r="B1921" s="4">
        <f>112.55</f>
        <v>112.55</v>
      </c>
    </row>
    <row r="1922" spans="1:2" x14ac:dyDescent="0.2">
      <c r="A1922" s="3" t="s">
        <v>1917</v>
      </c>
      <c r="B1922" s="4">
        <f>112.55</f>
        <v>112.55</v>
      </c>
    </row>
    <row r="1923" spans="1:2" x14ac:dyDescent="0.2">
      <c r="A1923" s="3" t="s">
        <v>1918</v>
      </c>
      <c r="B1923" s="4">
        <f>112.3</f>
        <v>112.3</v>
      </c>
    </row>
    <row r="1924" spans="1:2" x14ac:dyDescent="0.2">
      <c r="A1924" s="3" t="s">
        <v>1919</v>
      </c>
      <c r="B1924" s="4">
        <f>112.11</f>
        <v>112.11</v>
      </c>
    </row>
    <row r="1925" spans="1:2" x14ac:dyDescent="0.2">
      <c r="A1925" s="3" t="s">
        <v>1920</v>
      </c>
      <c r="B1925" s="4">
        <f>112</f>
        <v>112</v>
      </c>
    </row>
    <row r="1926" spans="1:2" x14ac:dyDescent="0.2">
      <c r="A1926" s="3" t="s">
        <v>1921</v>
      </c>
      <c r="B1926" s="4">
        <f>112</f>
        <v>112</v>
      </c>
    </row>
    <row r="1927" spans="1:2" x14ac:dyDescent="0.2">
      <c r="A1927" s="3" t="s">
        <v>1922</v>
      </c>
      <c r="B1927" s="4">
        <f>112</f>
        <v>112</v>
      </c>
    </row>
    <row r="1928" spans="1:2" x14ac:dyDescent="0.2">
      <c r="A1928" s="3" t="s">
        <v>1923</v>
      </c>
      <c r="B1928" s="4">
        <f>112</f>
        <v>112</v>
      </c>
    </row>
    <row r="1929" spans="1:2" x14ac:dyDescent="0.2">
      <c r="A1929" s="3" t="s">
        <v>1924</v>
      </c>
      <c r="B1929" s="4">
        <f>112</f>
        <v>112</v>
      </c>
    </row>
    <row r="1930" spans="1:2" x14ac:dyDescent="0.2">
      <c r="A1930" s="3" t="s">
        <v>1925</v>
      </c>
      <c r="B1930" s="4">
        <f>112</f>
        <v>112</v>
      </c>
    </row>
    <row r="1931" spans="1:2" x14ac:dyDescent="0.2">
      <c r="A1931" s="3" t="s">
        <v>1926</v>
      </c>
      <c r="B1931" s="4">
        <f>111</f>
        <v>111</v>
      </c>
    </row>
    <row r="1932" spans="1:2" x14ac:dyDescent="0.2">
      <c r="A1932" s="3" t="s">
        <v>1927</v>
      </c>
      <c r="B1932" s="4">
        <f>111</f>
        <v>111</v>
      </c>
    </row>
    <row r="1933" spans="1:2" x14ac:dyDescent="0.2">
      <c r="A1933" s="3" t="s">
        <v>1928</v>
      </c>
      <c r="B1933" s="4">
        <f>111</f>
        <v>111</v>
      </c>
    </row>
    <row r="1934" spans="1:2" x14ac:dyDescent="0.2">
      <c r="A1934" s="3" t="s">
        <v>1929</v>
      </c>
      <c r="B1934" s="4">
        <f>111</f>
        <v>111</v>
      </c>
    </row>
    <row r="1935" spans="1:2" x14ac:dyDescent="0.2">
      <c r="A1935" s="3" t="s">
        <v>1930</v>
      </c>
      <c r="B1935" s="4">
        <f>111</f>
        <v>111</v>
      </c>
    </row>
    <row r="1936" spans="1:2" x14ac:dyDescent="0.2">
      <c r="A1936" s="3" t="s">
        <v>1931</v>
      </c>
      <c r="B1936" s="4">
        <f>111</f>
        <v>111</v>
      </c>
    </row>
    <row r="1937" spans="1:2" x14ac:dyDescent="0.2">
      <c r="A1937" s="3" t="s">
        <v>1932</v>
      </c>
      <c r="B1937" s="4">
        <f>110.4</f>
        <v>110.4</v>
      </c>
    </row>
    <row r="1938" spans="1:2" x14ac:dyDescent="0.2">
      <c r="A1938" s="3" t="s">
        <v>1933</v>
      </c>
      <c r="B1938" s="4">
        <f>110.4</f>
        <v>110.4</v>
      </c>
    </row>
    <row r="1939" spans="1:2" x14ac:dyDescent="0.2">
      <c r="A1939" s="3" t="s">
        <v>1934</v>
      </c>
      <c r="B1939" s="4">
        <f>110.4</f>
        <v>110.4</v>
      </c>
    </row>
    <row r="1940" spans="1:2" x14ac:dyDescent="0.2">
      <c r="A1940" s="3" t="s">
        <v>1935</v>
      </c>
      <c r="B1940" s="4">
        <f>110</f>
        <v>110</v>
      </c>
    </row>
    <row r="1941" spans="1:2" x14ac:dyDescent="0.2">
      <c r="A1941" s="3" t="s">
        <v>1936</v>
      </c>
      <c r="B1941" s="4">
        <f>110</f>
        <v>110</v>
      </c>
    </row>
    <row r="1942" spans="1:2" x14ac:dyDescent="0.2">
      <c r="A1942" s="3" t="s">
        <v>1937</v>
      </c>
      <c r="B1942" s="4">
        <f>110</f>
        <v>110</v>
      </c>
    </row>
    <row r="1943" spans="1:2" x14ac:dyDescent="0.2">
      <c r="A1943" s="3" t="s">
        <v>1938</v>
      </c>
      <c r="B1943" s="4">
        <f>110</f>
        <v>110</v>
      </c>
    </row>
    <row r="1944" spans="1:2" x14ac:dyDescent="0.2">
      <c r="A1944" s="3" t="s">
        <v>1939</v>
      </c>
      <c r="B1944" s="4">
        <f>110</f>
        <v>110</v>
      </c>
    </row>
    <row r="1945" spans="1:2" x14ac:dyDescent="0.2">
      <c r="A1945" s="3" t="s">
        <v>1940</v>
      </c>
      <c r="B1945" s="4">
        <f>110</f>
        <v>110</v>
      </c>
    </row>
    <row r="1946" spans="1:2" x14ac:dyDescent="0.2">
      <c r="A1946" s="3" t="s">
        <v>1941</v>
      </c>
      <c r="B1946" s="4">
        <f>110</f>
        <v>110</v>
      </c>
    </row>
    <row r="1947" spans="1:2" x14ac:dyDescent="0.2">
      <c r="A1947" s="3" t="s">
        <v>1942</v>
      </c>
      <c r="B1947" s="4">
        <f>110</f>
        <v>110</v>
      </c>
    </row>
    <row r="1948" spans="1:2" x14ac:dyDescent="0.2">
      <c r="A1948" s="3" t="s">
        <v>1943</v>
      </c>
      <c r="B1948" s="4">
        <f>110</f>
        <v>110</v>
      </c>
    </row>
    <row r="1949" spans="1:2" x14ac:dyDescent="0.2">
      <c r="A1949" s="3" t="s">
        <v>1944</v>
      </c>
      <c r="B1949" s="4">
        <f>110</f>
        <v>110</v>
      </c>
    </row>
    <row r="1950" spans="1:2" x14ac:dyDescent="0.2">
      <c r="A1950" s="3" t="s">
        <v>1945</v>
      </c>
      <c r="B1950" s="4">
        <f>110</f>
        <v>110</v>
      </c>
    </row>
    <row r="1951" spans="1:2" x14ac:dyDescent="0.2">
      <c r="A1951" s="3" t="s">
        <v>1946</v>
      </c>
      <c r="B1951" s="4">
        <f>109</f>
        <v>109</v>
      </c>
    </row>
    <row r="1952" spans="1:2" x14ac:dyDescent="0.2">
      <c r="A1952" s="3" t="s">
        <v>1947</v>
      </c>
      <c r="B1952" s="4">
        <f>109</f>
        <v>109</v>
      </c>
    </row>
    <row r="1953" spans="1:2" x14ac:dyDescent="0.2">
      <c r="A1953" s="3" t="s">
        <v>1948</v>
      </c>
      <c r="B1953" s="4">
        <f>108</f>
        <v>108</v>
      </c>
    </row>
    <row r="1954" spans="1:2" x14ac:dyDescent="0.2">
      <c r="A1954" s="3" t="s">
        <v>1949</v>
      </c>
      <c r="B1954" s="4">
        <f>108</f>
        <v>108</v>
      </c>
    </row>
    <row r="1955" spans="1:2" x14ac:dyDescent="0.2">
      <c r="A1955" s="3" t="s">
        <v>1950</v>
      </c>
      <c r="B1955" s="4">
        <f>107.67</f>
        <v>107.67</v>
      </c>
    </row>
    <row r="1956" spans="1:2" x14ac:dyDescent="0.2">
      <c r="A1956" s="3" t="s">
        <v>1951</v>
      </c>
      <c r="B1956" s="4">
        <f>107</f>
        <v>107</v>
      </c>
    </row>
    <row r="1957" spans="1:2" x14ac:dyDescent="0.2">
      <c r="A1957" s="3" t="s">
        <v>1952</v>
      </c>
      <c r="B1957" s="4">
        <f>106</f>
        <v>106</v>
      </c>
    </row>
    <row r="1958" spans="1:2" x14ac:dyDescent="0.2">
      <c r="A1958" s="3" t="s">
        <v>1953</v>
      </c>
      <c r="B1958" s="4">
        <f>106</f>
        <v>106</v>
      </c>
    </row>
    <row r="1959" spans="1:2" x14ac:dyDescent="0.2">
      <c r="A1959" s="3" t="s">
        <v>1954</v>
      </c>
      <c r="B1959" s="4">
        <f>105</f>
        <v>105</v>
      </c>
    </row>
    <row r="1960" spans="1:2" x14ac:dyDescent="0.2">
      <c r="A1960" s="3" t="s">
        <v>1955</v>
      </c>
      <c r="B1960" s="4">
        <f>105</f>
        <v>105</v>
      </c>
    </row>
    <row r="1961" spans="1:2" x14ac:dyDescent="0.2">
      <c r="A1961" s="3" t="s">
        <v>1956</v>
      </c>
      <c r="B1961" s="4">
        <f>105</f>
        <v>105</v>
      </c>
    </row>
    <row r="1962" spans="1:2" x14ac:dyDescent="0.2">
      <c r="A1962" s="3" t="s">
        <v>1957</v>
      </c>
      <c r="B1962" s="4">
        <f>104.3</f>
        <v>104.3</v>
      </c>
    </row>
    <row r="1963" spans="1:2" x14ac:dyDescent="0.2">
      <c r="A1963" s="3" t="s">
        <v>1958</v>
      </c>
      <c r="B1963" s="4">
        <f>104.3</f>
        <v>104.3</v>
      </c>
    </row>
    <row r="1964" spans="1:2" x14ac:dyDescent="0.2">
      <c r="A1964" s="3" t="s">
        <v>1959</v>
      </c>
      <c r="B1964" s="4">
        <f>104.3</f>
        <v>104.3</v>
      </c>
    </row>
    <row r="1965" spans="1:2" x14ac:dyDescent="0.2">
      <c r="A1965" s="3" t="s">
        <v>1960</v>
      </c>
      <c r="B1965" s="4">
        <f>103</f>
        <v>103</v>
      </c>
    </row>
    <row r="1966" spans="1:2" x14ac:dyDescent="0.2">
      <c r="A1966" s="3" t="s">
        <v>1961</v>
      </c>
      <c r="B1966" s="4">
        <f>102.1</f>
        <v>102.1</v>
      </c>
    </row>
    <row r="1967" spans="1:2" x14ac:dyDescent="0.2">
      <c r="A1967" s="3" t="s">
        <v>1962</v>
      </c>
      <c r="B1967" s="4">
        <f>102</f>
        <v>102</v>
      </c>
    </row>
    <row r="1968" spans="1:2" x14ac:dyDescent="0.2">
      <c r="A1968" s="3" t="s">
        <v>1963</v>
      </c>
      <c r="B1968" s="4">
        <f>102</f>
        <v>102</v>
      </c>
    </row>
    <row r="1969" spans="1:2" x14ac:dyDescent="0.2">
      <c r="A1969" s="3" t="s">
        <v>1964</v>
      </c>
      <c r="B1969" s="4">
        <f>102</f>
        <v>102</v>
      </c>
    </row>
    <row r="1970" spans="1:2" x14ac:dyDescent="0.2">
      <c r="A1970" s="3" t="s">
        <v>1965</v>
      </c>
      <c r="B1970" s="4">
        <f>102</f>
        <v>102</v>
      </c>
    </row>
    <row r="1971" spans="1:2" x14ac:dyDescent="0.2">
      <c r="A1971" s="3" t="s">
        <v>1966</v>
      </c>
      <c r="B1971" s="4">
        <f>102</f>
        <v>102</v>
      </c>
    </row>
    <row r="1972" spans="1:2" x14ac:dyDescent="0.2">
      <c r="A1972" s="3" t="s">
        <v>1967</v>
      </c>
      <c r="B1972" s="4">
        <f>102</f>
        <v>102</v>
      </c>
    </row>
    <row r="1973" spans="1:2" x14ac:dyDescent="0.2">
      <c r="A1973" s="3" t="s">
        <v>1968</v>
      </c>
      <c r="B1973" s="4">
        <f>102</f>
        <v>102</v>
      </c>
    </row>
    <row r="1974" spans="1:2" x14ac:dyDescent="0.2">
      <c r="A1974" s="3" t="s">
        <v>1969</v>
      </c>
      <c r="B1974" s="4">
        <f>102</f>
        <v>102</v>
      </c>
    </row>
    <row r="1975" spans="1:2" x14ac:dyDescent="0.2">
      <c r="A1975" s="3" t="s">
        <v>1970</v>
      </c>
      <c r="B1975" s="4">
        <f>102</f>
        <v>102</v>
      </c>
    </row>
    <row r="1976" spans="1:2" x14ac:dyDescent="0.2">
      <c r="A1976" s="3" t="s">
        <v>1971</v>
      </c>
      <c r="B1976" s="4">
        <f>102</f>
        <v>102</v>
      </c>
    </row>
    <row r="1977" spans="1:2" x14ac:dyDescent="0.2">
      <c r="A1977" s="3" t="s">
        <v>1972</v>
      </c>
      <c r="B1977" s="4">
        <f>102</f>
        <v>102</v>
      </c>
    </row>
    <row r="1978" spans="1:2" x14ac:dyDescent="0.2">
      <c r="A1978" s="3" t="s">
        <v>1973</v>
      </c>
      <c r="B1978" s="4">
        <f>102</f>
        <v>102</v>
      </c>
    </row>
    <row r="1979" spans="1:2" x14ac:dyDescent="0.2">
      <c r="A1979" s="3" t="s">
        <v>1974</v>
      </c>
      <c r="B1979" s="4">
        <f>102</f>
        <v>102</v>
      </c>
    </row>
    <row r="1980" spans="1:2" x14ac:dyDescent="0.2">
      <c r="A1980" s="3" t="s">
        <v>1975</v>
      </c>
      <c r="B1980" s="4">
        <f>102</f>
        <v>102</v>
      </c>
    </row>
    <row r="1981" spans="1:2" x14ac:dyDescent="0.2">
      <c r="A1981" s="3" t="s">
        <v>1976</v>
      </c>
      <c r="B1981" s="4">
        <f>102</f>
        <v>102</v>
      </c>
    </row>
    <row r="1982" spans="1:2" x14ac:dyDescent="0.2">
      <c r="A1982" s="3" t="s">
        <v>1977</v>
      </c>
      <c r="B1982" s="4">
        <f>102</f>
        <v>102</v>
      </c>
    </row>
    <row r="1983" spans="1:2" x14ac:dyDescent="0.2">
      <c r="A1983" s="3" t="s">
        <v>1978</v>
      </c>
      <c r="B1983" s="4">
        <f>102</f>
        <v>102</v>
      </c>
    </row>
    <row r="1984" spans="1:2" x14ac:dyDescent="0.2">
      <c r="A1984" s="3" t="s">
        <v>1979</v>
      </c>
      <c r="B1984" s="4">
        <f>102</f>
        <v>102</v>
      </c>
    </row>
    <row r="1985" spans="1:2" x14ac:dyDescent="0.2">
      <c r="A1985" s="3" t="s">
        <v>1980</v>
      </c>
      <c r="B1985" s="4">
        <f>102</f>
        <v>102</v>
      </c>
    </row>
    <row r="1986" spans="1:2" x14ac:dyDescent="0.2">
      <c r="A1986" s="3" t="s">
        <v>1981</v>
      </c>
      <c r="B1986" s="4">
        <f>102</f>
        <v>102</v>
      </c>
    </row>
    <row r="1987" spans="1:2" x14ac:dyDescent="0.2">
      <c r="A1987" s="3" t="s">
        <v>1982</v>
      </c>
      <c r="B1987" s="4">
        <f>102</f>
        <v>102</v>
      </c>
    </row>
    <row r="1988" spans="1:2" x14ac:dyDescent="0.2">
      <c r="A1988" s="3" t="s">
        <v>1983</v>
      </c>
      <c r="B1988" s="4">
        <f>102</f>
        <v>102</v>
      </c>
    </row>
    <row r="1989" spans="1:2" x14ac:dyDescent="0.2">
      <c r="A1989" s="3" t="s">
        <v>1984</v>
      </c>
      <c r="B1989" s="4">
        <f>102</f>
        <v>102</v>
      </c>
    </row>
    <row r="1990" spans="1:2" x14ac:dyDescent="0.2">
      <c r="A1990" s="3" t="s">
        <v>1985</v>
      </c>
      <c r="B1990" s="4">
        <f>102</f>
        <v>102</v>
      </c>
    </row>
    <row r="1991" spans="1:2" x14ac:dyDescent="0.2">
      <c r="A1991" s="3" t="s">
        <v>1986</v>
      </c>
      <c r="B1991" s="4">
        <f>102</f>
        <v>102</v>
      </c>
    </row>
    <row r="1992" spans="1:2" x14ac:dyDescent="0.2">
      <c r="A1992" s="3" t="s">
        <v>1987</v>
      </c>
      <c r="B1992" s="4">
        <f>102</f>
        <v>102</v>
      </c>
    </row>
    <row r="1993" spans="1:2" x14ac:dyDescent="0.2">
      <c r="A1993" s="3" t="s">
        <v>1988</v>
      </c>
      <c r="B1993" s="4">
        <f>102</f>
        <v>102</v>
      </c>
    </row>
    <row r="1994" spans="1:2" x14ac:dyDescent="0.2">
      <c r="A1994" s="3" t="s">
        <v>1989</v>
      </c>
      <c r="B1994" s="4">
        <f>102</f>
        <v>102</v>
      </c>
    </row>
    <row r="1995" spans="1:2" x14ac:dyDescent="0.2">
      <c r="A1995" s="3" t="s">
        <v>1990</v>
      </c>
      <c r="B1995" s="4">
        <f>101.09</f>
        <v>101.09</v>
      </c>
    </row>
    <row r="1996" spans="1:2" x14ac:dyDescent="0.2">
      <c r="A1996" s="3" t="s">
        <v>1991</v>
      </c>
      <c r="B1996" s="4">
        <f>101</f>
        <v>101</v>
      </c>
    </row>
    <row r="1997" spans="1:2" x14ac:dyDescent="0.2">
      <c r="A1997" s="3" t="s">
        <v>1992</v>
      </c>
      <c r="B1997" s="4">
        <f>101</f>
        <v>101</v>
      </c>
    </row>
    <row r="1998" spans="1:2" x14ac:dyDescent="0.2">
      <c r="A1998" s="3" t="s">
        <v>1993</v>
      </c>
      <c r="B1998" s="4">
        <f>101</f>
        <v>101</v>
      </c>
    </row>
    <row r="1999" spans="1:2" x14ac:dyDescent="0.2">
      <c r="A1999" s="3" t="s">
        <v>1994</v>
      </c>
      <c r="B1999" s="4">
        <f>101</f>
        <v>101</v>
      </c>
    </row>
    <row r="2000" spans="1:2" x14ac:dyDescent="0.2">
      <c r="A2000" s="3" t="s">
        <v>1995</v>
      </c>
      <c r="B2000" s="4">
        <f>101</f>
        <v>101</v>
      </c>
    </row>
    <row r="2001" spans="1:2" x14ac:dyDescent="0.2">
      <c r="A2001" s="3" t="s">
        <v>1996</v>
      </c>
      <c r="B2001" s="4">
        <f>101</f>
        <v>101</v>
      </c>
    </row>
    <row r="2002" spans="1:2" x14ac:dyDescent="0.2">
      <c r="A2002" s="3" t="s">
        <v>1997</v>
      </c>
      <c r="B2002" s="4">
        <f>101</f>
        <v>101</v>
      </c>
    </row>
    <row r="2003" spans="1:2" x14ac:dyDescent="0.2">
      <c r="A2003" s="3" t="s">
        <v>1998</v>
      </c>
      <c r="B2003" s="4">
        <f>101</f>
        <v>101</v>
      </c>
    </row>
    <row r="2004" spans="1:2" x14ac:dyDescent="0.2">
      <c r="A2004" s="3" t="s">
        <v>1999</v>
      </c>
      <c r="B2004" s="4">
        <f>101</f>
        <v>101</v>
      </c>
    </row>
    <row r="2005" spans="1:2" x14ac:dyDescent="0.2">
      <c r="A2005" s="3" t="s">
        <v>2000</v>
      </c>
      <c r="B2005" s="4">
        <f>101</f>
        <v>101</v>
      </c>
    </row>
    <row r="2006" spans="1:2" x14ac:dyDescent="0.2">
      <c r="A2006" s="3" t="s">
        <v>2001</v>
      </c>
      <c r="B2006" s="4">
        <f>101</f>
        <v>101</v>
      </c>
    </row>
    <row r="2007" spans="1:2" x14ac:dyDescent="0.2">
      <c r="A2007" s="3" t="s">
        <v>2002</v>
      </c>
      <c r="B2007" s="4">
        <f>101</f>
        <v>101</v>
      </c>
    </row>
    <row r="2008" spans="1:2" x14ac:dyDescent="0.2">
      <c r="A2008" s="3" t="s">
        <v>2003</v>
      </c>
      <c r="B2008" s="4">
        <f>101</f>
        <v>101</v>
      </c>
    </row>
    <row r="2009" spans="1:2" x14ac:dyDescent="0.2">
      <c r="A2009" s="3" t="s">
        <v>2004</v>
      </c>
      <c r="B2009" s="4">
        <f>101</f>
        <v>101</v>
      </c>
    </row>
    <row r="2010" spans="1:2" x14ac:dyDescent="0.2">
      <c r="A2010" s="3" t="s">
        <v>2005</v>
      </c>
      <c r="B2010" s="4">
        <f>101</f>
        <v>101</v>
      </c>
    </row>
    <row r="2011" spans="1:2" x14ac:dyDescent="0.2">
      <c r="A2011" s="3" t="s">
        <v>2006</v>
      </c>
      <c r="B2011" s="4">
        <f>101</f>
        <v>101</v>
      </c>
    </row>
    <row r="2012" spans="1:2" x14ac:dyDescent="0.2">
      <c r="A2012" s="3" t="s">
        <v>2007</v>
      </c>
      <c r="B2012" s="4">
        <f>101</f>
        <v>101</v>
      </c>
    </row>
    <row r="2013" spans="1:2" x14ac:dyDescent="0.2">
      <c r="A2013" s="3" t="s">
        <v>2008</v>
      </c>
      <c r="B2013" s="4">
        <f>101</f>
        <v>101</v>
      </c>
    </row>
    <row r="2014" spans="1:2" x14ac:dyDescent="0.2">
      <c r="A2014" s="3" t="s">
        <v>2009</v>
      </c>
      <c r="B2014" s="4">
        <f>101</f>
        <v>101</v>
      </c>
    </row>
    <row r="2015" spans="1:2" x14ac:dyDescent="0.2">
      <c r="A2015" s="3" t="s">
        <v>2010</v>
      </c>
      <c r="B2015" s="4">
        <f>101</f>
        <v>101</v>
      </c>
    </row>
    <row r="2016" spans="1:2" x14ac:dyDescent="0.2">
      <c r="A2016" s="3" t="s">
        <v>2011</v>
      </c>
      <c r="B2016" s="4">
        <f>101</f>
        <v>101</v>
      </c>
    </row>
    <row r="2017" spans="1:2" x14ac:dyDescent="0.2">
      <c r="A2017" s="3" t="s">
        <v>2012</v>
      </c>
      <c r="B2017" s="4">
        <f>101</f>
        <v>101</v>
      </c>
    </row>
    <row r="2018" spans="1:2" x14ac:dyDescent="0.2">
      <c r="A2018" s="3" t="s">
        <v>2013</v>
      </c>
      <c r="B2018" s="4">
        <f>101</f>
        <v>101</v>
      </c>
    </row>
    <row r="2019" spans="1:2" x14ac:dyDescent="0.2">
      <c r="A2019" s="3" t="s">
        <v>2014</v>
      </c>
      <c r="B2019" s="4">
        <f>101</f>
        <v>101</v>
      </c>
    </row>
    <row r="2020" spans="1:2" x14ac:dyDescent="0.2">
      <c r="A2020" s="3" t="s">
        <v>2015</v>
      </c>
      <c r="B2020" s="4">
        <f>101</f>
        <v>101</v>
      </c>
    </row>
    <row r="2021" spans="1:2" x14ac:dyDescent="0.2">
      <c r="A2021" s="3" t="s">
        <v>2016</v>
      </c>
      <c r="B2021" s="4">
        <f>101</f>
        <v>101</v>
      </c>
    </row>
    <row r="2022" spans="1:2" x14ac:dyDescent="0.2">
      <c r="A2022" s="3" t="s">
        <v>2017</v>
      </c>
      <c r="B2022" s="4">
        <f>101</f>
        <v>101</v>
      </c>
    </row>
    <row r="2023" spans="1:2" x14ac:dyDescent="0.2">
      <c r="A2023" s="3" t="s">
        <v>2018</v>
      </c>
      <c r="B2023" s="4">
        <f>101</f>
        <v>101</v>
      </c>
    </row>
    <row r="2024" spans="1:2" x14ac:dyDescent="0.2">
      <c r="A2024" s="3" t="s">
        <v>2019</v>
      </c>
      <c r="B2024" s="4">
        <f>101</f>
        <v>101</v>
      </c>
    </row>
    <row r="2025" spans="1:2" x14ac:dyDescent="0.2">
      <c r="A2025" s="3" t="s">
        <v>2020</v>
      </c>
      <c r="B2025" s="4">
        <f>101</f>
        <v>101</v>
      </c>
    </row>
    <row r="2026" spans="1:2" x14ac:dyDescent="0.2">
      <c r="A2026" s="3" t="s">
        <v>2021</v>
      </c>
      <c r="B2026" s="4">
        <f>101</f>
        <v>101</v>
      </c>
    </row>
    <row r="2027" spans="1:2" x14ac:dyDescent="0.2">
      <c r="A2027" s="3" t="s">
        <v>2022</v>
      </c>
      <c r="B2027" s="4">
        <f>101</f>
        <v>101</v>
      </c>
    </row>
    <row r="2028" spans="1:2" x14ac:dyDescent="0.2">
      <c r="A2028" s="3" t="s">
        <v>2023</v>
      </c>
      <c r="B2028" s="4">
        <f>101</f>
        <v>101</v>
      </c>
    </row>
    <row r="2029" spans="1:2" x14ac:dyDescent="0.2">
      <c r="A2029" s="3" t="s">
        <v>2024</v>
      </c>
      <c r="B2029" s="4">
        <f>101</f>
        <v>101</v>
      </c>
    </row>
    <row r="2030" spans="1:2" x14ac:dyDescent="0.2">
      <c r="A2030" s="3" t="s">
        <v>2025</v>
      </c>
      <c r="B2030" s="4">
        <f>101</f>
        <v>101</v>
      </c>
    </row>
    <row r="2031" spans="1:2" x14ac:dyDescent="0.2">
      <c r="A2031" s="3" t="s">
        <v>2026</v>
      </c>
      <c r="B2031" s="4">
        <f>101</f>
        <v>101</v>
      </c>
    </row>
    <row r="2032" spans="1:2" x14ac:dyDescent="0.2">
      <c r="A2032" s="3" t="s">
        <v>2027</v>
      </c>
      <c r="B2032" s="4">
        <f>101</f>
        <v>101</v>
      </c>
    </row>
    <row r="2033" spans="1:2" x14ac:dyDescent="0.2">
      <c r="A2033" s="3" t="s">
        <v>2028</v>
      </c>
      <c r="B2033" s="4">
        <f>101</f>
        <v>101</v>
      </c>
    </row>
    <row r="2034" spans="1:2" x14ac:dyDescent="0.2">
      <c r="A2034" s="3" t="s">
        <v>2029</v>
      </c>
      <c r="B2034" s="4">
        <f>101</f>
        <v>101</v>
      </c>
    </row>
    <row r="2035" spans="1:2" x14ac:dyDescent="0.2">
      <c r="A2035" s="3" t="s">
        <v>2030</v>
      </c>
      <c r="B2035" s="4">
        <f>101</f>
        <v>101</v>
      </c>
    </row>
    <row r="2036" spans="1:2" x14ac:dyDescent="0.2">
      <c r="A2036" s="3" t="s">
        <v>2031</v>
      </c>
      <c r="B2036" s="4">
        <f>101</f>
        <v>101</v>
      </c>
    </row>
    <row r="2037" spans="1:2" x14ac:dyDescent="0.2">
      <c r="A2037" s="3" t="s">
        <v>2032</v>
      </c>
      <c r="B2037" s="4">
        <f>101</f>
        <v>101</v>
      </c>
    </row>
    <row r="2038" spans="1:2" x14ac:dyDescent="0.2">
      <c r="A2038" s="3" t="s">
        <v>2033</v>
      </c>
      <c r="B2038" s="4">
        <f>101</f>
        <v>101</v>
      </c>
    </row>
    <row r="2039" spans="1:2" x14ac:dyDescent="0.2">
      <c r="A2039" s="3" t="s">
        <v>2034</v>
      </c>
      <c r="B2039" s="4">
        <f>101</f>
        <v>101</v>
      </c>
    </row>
    <row r="2040" spans="1:2" x14ac:dyDescent="0.2">
      <c r="A2040" s="3" t="s">
        <v>2035</v>
      </c>
      <c r="B2040" s="4">
        <f>101</f>
        <v>101</v>
      </c>
    </row>
    <row r="2041" spans="1:2" x14ac:dyDescent="0.2">
      <c r="A2041" s="3" t="s">
        <v>2036</v>
      </c>
      <c r="B2041" s="4">
        <f>101</f>
        <v>101</v>
      </c>
    </row>
    <row r="2042" spans="1:2" x14ac:dyDescent="0.2">
      <c r="A2042" s="3" t="s">
        <v>2037</v>
      </c>
      <c r="B2042" s="4">
        <f>101</f>
        <v>101</v>
      </c>
    </row>
    <row r="2043" spans="1:2" x14ac:dyDescent="0.2">
      <c r="A2043" s="3" t="s">
        <v>2038</v>
      </c>
      <c r="B2043" s="4">
        <f>101</f>
        <v>101</v>
      </c>
    </row>
    <row r="2044" spans="1:2" x14ac:dyDescent="0.2">
      <c r="A2044" s="3" t="s">
        <v>2039</v>
      </c>
      <c r="B2044" s="4">
        <f>101</f>
        <v>101</v>
      </c>
    </row>
    <row r="2045" spans="1:2" x14ac:dyDescent="0.2">
      <c r="A2045" s="3" t="s">
        <v>2040</v>
      </c>
      <c r="B2045" s="4">
        <f>101</f>
        <v>101</v>
      </c>
    </row>
    <row r="2046" spans="1:2" x14ac:dyDescent="0.2">
      <c r="A2046" s="3" t="s">
        <v>2041</v>
      </c>
      <c r="B2046" s="4">
        <f>101</f>
        <v>101</v>
      </c>
    </row>
    <row r="2047" spans="1:2" x14ac:dyDescent="0.2">
      <c r="A2047" s="3" t="s">
        <v>2042</v>
      </c>
      <c r="B2047" s="4">
        <f>101</f>
        <v>101</v>
      </c>
    </row>
    <row r="2048" spans="1:2" x14ac:dyDescent="0.2">
      <c r="A2048" s="3" t="s">
        <v>2043</v>
      </c>
      <c r="B2048" s="4">
        <f>101</f>
        <v>101</v>
      </c>
    </row>
    <row r="2049" spans="1:2" x14ac:dyDescent="0.2">
      <c r="A2049" s="3" t="s">
        <v>2044</v>
      </c>
      <c r="B2049" s="4">
        <f>101</f>
        <v>101</v>
      </c>
    </row>
    <row r="2050" spans="1:2" x14ac:dyDescent="0.2">
      <c r="A2050" s="3" t="s">
        <v>2045</v>
      </c>
      <c r="B2050" s="4">
        <f>101</f>
        <v>101</v>
      </c>
    </row>
    <row r="2051" spans="1:2" x14ac:dyDescent="0.2">
      <c r="A2051" s="3" t="s">
        <v>2046</v>
      </c>
      <c r="B2051" s="4">
        <f>101</f>
        <v>101</v>
      </c>
    </row>
    <row r="2052" spans="1:2" x14ac:dyDescent="0.2">
      <c r="A2052" s="3" t="s">
        <v>2047</v>
      </c>
      <c r="B2052" s="4">
        <f>101</f>
        <v>101</v>
      </c>
    </row>
    <row r="2053" spans="1:2" x14ac:dyDescent="0.2">
      <c r="A2053" s="3" t="s">
        <v>2048</v>
      </c>
      <c r="B2053" s="4">
        <f>101</f>
        <v>101</v>
      </c>
    </row>
    <row r="2054" spans="1:2" x14ac:dyDescent="0.2">
      <c r="A2054" s="3" t="s">
        <v>2049</v>
      </c>
      <c r="B2054" s="4">
        <f>101</f>
        <v>101</v>
      </c>
    </row>
    <row r="2055" spans="1:2" x14ac:dyDescent="0.2">
      <c r="A2055" s="3" t="s">
        <v>2050</v>
      </c>
      <c r="B2055" s="4">
        <f>101</f>
        <v>101</v>
      </c>
    </row>
    <row r="2056" spans="1:2" x14ac:dyDescent="0.2">
      <c r="A2056" s="3" t="s">
        <v>2051</v>
      </c>
      <c r="B2056" s="4">
        <f>101</f>
        <v>101</v>
      </c>
    </row>
    <row r="2057" spans="1:2" x14ac:dyDescent="0.2">
      <c r="A2057" s="3" t="s">
        <v>2052</v>
      </c>
      <c r="B2057" s="4">
        <f>101</f>
        <v>101</v>
      </c>
    </row>
    <row r="2058" spans="1:2" x14ac:dyDescent="0.2">
      <c r="A2058" s="3" t="s">
        <v>2053</v>
      </c>
      <c r="B2058" s="4">
        <f>101</f>
        <v>101</v>
      </c>
    </row>
    <row r="2059" spans="1:2" x14ac:dyDescent="0.2">
      <c r="A2059" s="3" t="s">
        <v>2054</v>
      </c>
      <c r="B2059" s="4">
        <f>101</f>
        <v>101</v>
      </c>
    </row>
    <row r="2060" spans="1:2" x14ac:dyDescent="0.2">
      <c r="A2060" s="3" t="s">
        <v>2055</v>
      </c>
      <c r="B2060" s="4">
        <f>101</f>
        <v>101</v>
      </c>
    </row>
    <row r="2061" spans="1:2" x14ac:dyDescent="0.2">
      <c r="A2061" s="3" t="s">
        <v>2056</v>
      </c>
      <c r="B2061" s="4">
        <f>101</f>
        <v>101</v>
      </c>
    </row>
    <row r="2062" spans="1:2" x14ac:dyDescent="0.2">
      <c r="A2062" s="3" t="s">
        <v>2057</v>
      </c>
      <c r="B2062" s="4">
        <f>101</f>
        <v>101</v>
      </c>
    </row>
    <row r="2063" spans="1:2" x14ac:dyDescent="0.2">
      <c r="A2063" s="3" t="s">
        <v>2058</v>
      </c>
      <c r="B2063" s="4">
        <f>101</f>
        <v>101</v>
      </c>
    </row>
    <row r="2064" spans="1:2" x14ac:dyDescent="0.2">
      <c r="A2064" s="3" t="s">
        <v>2059</v>
      </c>
      <c r="B2064" s="4">
        <f>101</f>
        <v>101</v>
      </c>
    </row>
    <row r="2065" spans="1:2" x14ac:dyDescent="0.2">
      <c r="A2065" s="3" t="s">
        <v>2060</v>
      </c>
      <c r="B2065" s="4">
        <f>101</f>
        <v>101</v>
      </c>
    </row>
    <row r="2066" spans="1:2" x14ac:dyDescent="0.2">
      <c r="A2066" s="3" t="s">
        <v>2061</v>
      </c>
      <c r="B2066" s="4">
        <f>101</f>
        <v>101</v>
      </c>
    </row>
    <row r="2067" spans="1:2" x14ac:dyDescent="0.2">
      <c r="A2067" s="3" t="s">
        <v>2062</v>
      </c>
      <c r="B2067" s="4">
        <f>101</f>
        <v>101</v>
      </c>
    </row>
    <row r="2068" spans="1:2" x14ac:dyDescent="0.2">
      <c r="A2068" s="3" t="s">
        <v>2063</v>
      </c>
      <c r="B2068" s="4">
        <f>101</f>
        <v>101</v>
      </c>
    </row>
    <row r="2069" spans="1:2" x14ac:dyDescent="0.2">
      <c r="A2069" s="3" t="s">
        <v>2064</v>
      </c>
      <c r="B2069" s="4">
        <f>101</f>
        <v>101</v>
      </c>
    </row>
    <row r="2070" spans="1:2" x14ac:dyDescent="0.2">
      <c r="A2070" s="3" t="s">
        <v>2065</v>
      </c>
      <c r="B2070" s="4">
        <f>101</f>
        <v>101</v>
      </c>
    </row>
    <row r="2071" spans="1:2" x14ac:dyDescent="0.2">
      <c r="A2071" s="3" t="s">
        <v>2066</v>
      </c>
      <c r="B2071" s="4">
        <f>101</f>
        <v>101</v>
      </c>
    </row>
    <row r="2072" spans="1:2" x14ac:dyDescent="0.2">
      <c r="A2072" s="3" t="s">
        <v>2067</v>
      </c>
      <c r="B2072" s="4">
        <f>101</f>
        <v>101</v>
      </c>
    </row>
    <row r="2073" spans="1:2" x14ac:dyDescent="0.2">
      <c r="A2073" s="3" t="s">
        <v>2068</v>
      </c>
      <c r="B2073" s="4">
        <f>101</f>
        <v>101</v>
      </c>
    </row>
    <row r="2074" spans="1:2" x14ac:dyDescent="0.2">
      <c r="A2074" s="3" t="s">
        <v>2069</v>
      </c>
      <c r="B2074" s="4">
        <f>101</f>
        <v>101</v>
      </c>
    </row>
    <row r="2075" spans="1:2" x14ac:dyDescent="0.2">
      <c r="A2075" s="3" t="s">
        <v>2070</v>
      </c>
      <c r="B2075" s="4">
        <f>101</f>
        <v>101</v>
      </c>
    </row>
    <row r="2076" spans="1:2" x14ac:dyDescent="0.2">
      <c r="A2076" s="3" t="s">
        <v>2071</v>
      </c>
      <c r="B2076" s="4">
        <f>101</f>
        <v>101</v>
      </c>
    </row>
    <row r="2077" spans="1:2" x14ac:dyDescent="0.2">
      <c r="A2077" s="3" t="s">
        <v>2072</v>
      </c>
      <c r="B2077" s="4">
        <f>101</f>
        <v>101</v>
      </c>
    </row>
    <row r="2078" spans="1:2" x14ac:dyDescent="0.2">
      <c r="A2078" s="3" t="s">
        <v>2073</v>
      </c>
      <c r="B2078" s="4">
        <f>101</f>
        <v>101</v>
      </c>
    </row>
    <row r="2079" spans="1:2" x14ac:dyDescent="0.2">
      <c r="A2079" s="3" t="s">
        <v>2074</v>
      </c>
      <c r="B2079" s="4">
        <f>101</f>
        <v>101</v>
      </c>
    </row>
    <row r="2080" spans="1:2" x14ac:dyDescent="0.2">
      <c r="A2080" s="3" t="s">
        <v>2075</v>
      </c>
      <c r="B2080" s="4">
        <f>101</f>
        <v>101</v>
      </c>
    </row>
    <row r="2081" spans="1:2" x14ac:dyDescent="0.2">
      <c r="A2081" s="3" t="s">
        <v>2076</v>
      </c>
      <c r="B2081" s="4">
        <f>101</f>
        <v>101</v>
      </c>
    </row>
    <row r="2082" spans="1:2" x14ac:dyDescent="0.2">
      <c r="A2082" s="3" t="s">
        <v>2077</v>
      </c>
      <c r="B2082" s="4">
        <f>101</f>
        <v>101</v>
      </c>
    </row>
    <row r="2083" spans="1:2" x14ac:dyDescent="0.2">
      <c r="A2083" s="3" t="s">
        <v>2078</v>
      </c>
      <c r="B2083" s="4">
        <f>101</f>
        <v>101</v>
      </c>
    </row>
    <row r="2084" spans="1:2" x14ac:dyDescent="0.2">
      <c r="A2084" s="3" t="s">
        <v>2079</v>
      </c>
      <c r="B2084" s="4">
        <f>101</f>
        <v>101</v>
      </c>
    </row>
    <row r="2085" spans="1:2" x14ac:dyDescent="0.2">
      <c r="A2085" s="3" t="s">
        <v>2080</v>
      </c>
      <c r="B2085" s="4">
        <f>101</f>
        <v>101</v>
      </c>
    </row>
    <row r="2086" spans="1:2" x14ac:dyDescent="0.2">
      <c r="A2086" s="3" t="s">
        <v>2081</v>
      </c>
      <c r="B2086" s="4">
        <f>101</f>
        <v>101</v>
      </c>
    </row>
    <row r="2087" spans="1:2" x14ac:dyDescent="0.2">
      <c r="A2087" s="3" t="s">
        <v>2082</v>
      </c>
      <c r="B2087" s="4">
        <f>101</f>
        <v>101</v>
      </c>
    </row>
    <row r="2088" spans="1:2" x14ac:dyDescent="0.2">
      <c r="A2088" s="3" t="s">
        <v>2083</v>
      </c>
      <c r="B2088" s="4">
        <f>101</f>
        <v>101</v>
      </c>
    </row>
    <row r="2089" spans="1:2" x14ac:dyDescent="0.2">
      <c r="A2089" s="3" t="s">
        <v>2084</v>
      </c>
      <c r="B2089" s="4">
        <f>101</f>
        <v>101</v>
      </c>
    </row>
    <row r="2090" spans="1:2" x14ac:dyDescent="0.2">
      <c r="A2090" s="3" t="s">
        <v>2085</v>
      </c>
      <c r="B2090" s="4">
        <f>101</f>
        <v>101</v>
      </c>
    </row>
    <row r="2091" spans="1:2" x14ac:dyDescent="0.2">
      <c r="A2091" s="3" t="s">
        <v>2086</v>
      </c>
      <c r="B2091" s="4">
        <f>101</f>
        <v>101</v>
      </c>
    </row>
    <row r="2092" spans="1:2" x14ac:dyDescent="0.2">
      <c r="A2092" s="3" t="s">
        <v>2087</v>
      </c>
      <c r="B2092" s="4">
        <f>101</f>
        <v>101</v>
      </c>
    </row>
    <row r="2093" spans="1:2" x14ac:dyDescent="0.2">
      <c r="A2093" s="3" t="s">
        <v>2088</v>
      </c>
      <c r="B2093" s="4">
        <f>101</f>
        <v>101</v>
      </c>
    </row>
    <row r="2094" spans="1:2" x14ac:dyDescent="0.2">
      <c r="A2094" s="3" t="s">
        <v>2089</v>
      </c>
      <c r="B2094" s="4">
        <f>101</f>
        <v>101</v>
      </c>
    </row>
    <row r="2095" spans="1:2" x14ac:dyDescent="0.2">
      <c r="A2095" s="3" t="s">
        <v>2090</v>
      </c>
      <c r="B2095" s="4">
        <f>101</f>
        <v>101</v>
      </c>
    </row>
    <row r="2096" spans="1:2" x14ac:dyDescent="0.2">
      <c r="A2096" s="3" t="s">
        <v>2091</v>
      </c>
      <c r="B2096" s="4">
        <f>101</f>
        <v>101</v>
      </c>
    </row>
    <row r="2097" spans="1:2" x14ac:dyDescent="0.2">
      <c r="A2097" s="3" t="s">
        <v>2092</v>
      </c>
      <c r="B2097" s="4">
        <f>101</f>
        <v>101</v>
      </c>
    </row>
    <row r="2098" spans="1:2" x14ac:dyDescent="0.2">
      <c r="A2098" s="3" t="s">
        <v>2093</v>
      </c>
      <c r="B2098" s="4">
        <f>101</f>
        <v>101</v>
      </c>
    </row>
    <row r="2099" spans="1:2" x14ac:dyDescent="0.2">
      <c r="A2099" s="3" t="s">
        <v>2094</v>
      </c>
      <c r="B2099" s="4">
        <f>101</f>
        <v>101</v>
      </c>
    </row>
    <row r="2100" spans="1:2" x14ac:dyDescent="0.2">
      <c r="A2100" s="3" t="s">
        <v>2095</v>
      </c>
      <c r="B2100" s="4">
        <f>101</f>
        <v>101</v>
      </c>
    </row>
    <row r="2101" spans="1:2" x14ac:dyDescent="0.2">
      <c r="A2101" s="3" t="s">
        <v>2096</v>
      </c>
      <c r="B2101" s="4">
        <f>101</f>
        <v>101</v>
      </c>
    </row>
    <row r="2102" spans="1:2" x14ac:dyDescent="0.2">
      <c r="A2102" s="3" t="s">
        <v>2097</v>
      </c>
      <c r="B2102" s="4">
        <f>101</f>
        <v>101</v>
      </c>
    </row>
    <row r="2103" spans="1:2" x14ac:dyDescent="0.2">
      <c r="A2103" s="3" t="s">
        <v>2098</v>
      </c>
      <c r="B2103" s="4">
        <f>101</f>
        <v>101</v>
      </c>
    </row>
    <row r="2104" spans="1:2" x14ac:dyDescent="0.2">
      <c r="A2104" s="3" t="s">
        <v>2099</v>
      </c>
      <c r="B2104" s="4">
        <f>101</f>
        <v>101</v>
      </c>
    </row>
    <row r="2105" spans="1:2" x14ac:dyDescent="0.2">
      <c r="A2105" s="3" t="s">
        <v>2100</v>
      </c>
      <c r="B2105" s="4">
        <f>101</f>
        <v>101</v>
      </c>
    </row>
    <row r="2106" spans="1:2" x14ac:dyDescent="0.2">
      <c r="A2106" s="3" t="s">
        <v>2101</v>
      </c>
      <c r="B2106" s="4">
        <f>101</f>
        <v>101</v>
      </c>
    </row>
    <row r="2107" spans="1:2" x14ac:dyDescent="0.2">
      <c r="A2107" s="3" t="s">
        <v>2102</v>
      </c>
      <c r="B2107" s="4">
        <f>101</f>
        <v>101</v>
      </c>
    </row>
    <row r="2108" spans="1:2" x14ac:dyDescent="0.2">
      <c r="A2108" s="3" t="s">
        <v>2103</v>
      </c>
      <c r="B2108" s="4">
        <f>101</f>
        <v>101</v>
      </c>
    </row>
    <row r="2109" spans="1:2" x14ac:dyDescent="0.2">
      <c r="A2109" s="3" t="s">
        <v>2104</v>
      </c>
      <c r="B2109" s="4">
        <f>101</f>
        <v>101</v>
      </c>
    </row>
    <row r="2110" spans="1:2" x14ac:dyDescent="0.2">
      <c r="A2110" s="3" t="s">
        <v>2105</v>
      </c>
      <c r="B2110" s="4">
        <f>101</f>
        <v>101</v>
      </c>
    </row>
    <row r="2111" spans="1:2" x14ac:dyDescent="0.2">
      <c r="A2111" s="3" t="s">
        <v>2106</v>
      </c>
      <c r="B2111" s="4">
        <f>101</f>
        <v>101</v>
      </c>
    </row>
    <row r="2112" spans="1:2" x14ac:dyDescent="0.2">
      <c r="A2112" s="3" t="s">
        <v>2107</v>
      </c>
      <c r="B2112" s="4">
        <f>101</f>
        <v>101</v>
      </c>
    </row>
    <row r="2113" spans="1:2" x14ac:dyDescent="0.2">
      <c r="A2113" s="3" t="s">
        <v>2108</v>
      </c>
      <c r="B2113" s="4">
        <f>101</f>
        <v>101</v>
      </c>
    </row>
    <row r="2114" spans="1:2" x14ac:dyDescent="0.2">
      <c r="A2114" s="3" t="s">
        <v>2109</v>
      </c>
      <c r="B2114" s="4">
        <f>101</f>
        <v>101</v>
      </c>
    </row>
    <row r="2115" spans="1:2" x14ac:dyDescent="0.2">
      <c r="A2115" s="3" t="s">
        <v>2110</v>
      </c>
      <c r="B2115" s="4">
        <f>101</f>
        <v>101</v>
      </c>
    </row>
    <row r="2116" spans="1:2" x14ac:dyDescent="0.2">
      <c r="A2116" s="3" t="s">
        <v>2111</v>
      </c>
      <c r="B2116" s="4">
        <f>101</f>
        <v>101</v>
      </c>
    </row>
    <row r="2117" spans="1:2" x14ac:dyDescent="0.2">
      <c r="A2117" s="3" t="s">
        <v>2112</v>
      </c>
      <c r="B2117" s="4">
        <f>101</f>
        <v>101</v>
      </c>
    </row>
    <row r="2118" spans="1:2" x14ac:dyDescent="0.2">
      <c r="A2118" s="3" t="s">
        <v>2113</v>
      </c>
      <c r="B2118" s="4">
        <f>101</f>
        <v>101</v>
      </c>
    </row>
    <row r="2119" spans="1:2" x14ac:dyDescent="0.2">
      <c r="A2119" s="3" t="s">
        <v>2114</v>
      </c>
      <c r="B2119" s="4">
        <f>101</f>
        <v>101</v>
      </c>
    </row>
    <row r="2120" spans="1:2" x14ac:dyDescent="0.2">
      <c r="A2120" s="3" t="s">
        <v>2115</v>
      </c>
      <c r="B2120" s="4">
        <f>101</f>
        <v>101</v>
      </c>
    </row>
    <row r="2121" spans="1:2" x14ac:dyDescent="0.2">
      <c r="A2121" s="3" t="s">
        <v>2116</v>
      </c>
      <c r="B2121" s="4">
        <f>101</f>
        <v>101</v>
      </c>
    </row>
    <row r="2122" spans="1:2" x14ac:dyDescent="0.2">
      <c r="A2122" s="3" t="s">
        <v>2117</v>
      </c>
      <c r="B2122" s="4">
        <f>101</f>
        <v>101</v>
      </c>
    </row>
    <row r="2123" spans="1:2" x14ac:dyDescent="0.2">
      <c r="A2123" s="3" t="s">
        <v>2118</v>
      </c>
      <c r="B2123" s="4">
        <f>101</f>
        <v>101</v>
      </c>
    </row>
    <row r="2124" spans="1:2" x14ac:dyDescent="0.2">
      <c r="A2124" s="3" t="s">
        <v>2119</v>
      </c>
      <c r="B2124" s="4">
        <f>101</f>
        <v>101</v>
      </c>
    </row>
    <row r="2125" spans="1:2" x14ac:dyDescent="0.2">
      <c r="A2125" s="3" t="s">
        <v>2120</v>
      </c>
      <c r="B2125" s="4">
        <f>101</f>
        <v>101</v>
      </c>
    </row>
    <row r="2126" spans="1:2" x14ac:dyDescent="0.2">
      <c r="A2126" s="3" t="s">
        <v>2121</v>
      </c>
      <c r="B2126" s="4">
        <f>101</f>
        <v>101</v>
      </c>
    </row>
    <row r="2127" spans="1:2" x14ac:dyDescent="0.2">
      <c r="A2127" s="3" t="s">
        <v>2122</v>
      </c>
      <c r="B2127" s="4">
        <f>101</f>
        <v>101</v>
      </c>
    </row>
    <row r="2128" spans="1:2" x14ac:dyDescent="0.2">
      <c r="A2128" s="3" t="s">
        <v>2123</v>
      </c>
      <c r="B2128" s="4">
        <f>101</f>
        <v>101</v>
      </c>
    </row>
    <row r="2129" spans="1:2" x14ac:dyDescent="0.2">
      <c r="A2129" s="3" t="s">
        <v>2124</v>
      </c>
      <c r="B2129" s="4">
        <f>101</f>
        <v>101</v>
      </c>
    </row>
    <row r="2130" spans="1:2" x14ac:dyDescent="0.2">
      <c r="A2130" s="3" t="s">
        <v>2125</v>
      </c>
      <c r="B2130" s="4">
        <f>101</f>
        <v>101</v>
      </c>
    </row>
    <row r="2131" spans="1:2" x14ac:dyDescent="0.2">
      <c r="A2131" s="3" t="s">
        <v>2126</v>
      </c>
      <c r="B2131" s="4">
        <f>101</f>
        <v>101</v>
      </c>
    </row>
    <row r="2132" spans="1:2" x14ac:dyDescent="0.2">
      <c r="A2132" s="3" t="s">
        <v>2127</v>
      </c>
      <c r="B2132" s="4">
        <f>101</f>
        <v>101</v>
      </c>
    </row>
    <row r="2133" spans="1:2" x14ac:dyDescent="0.2">
      <c r="A2133" s="3" t="s">
        <v>2128</v>
      </c>
      <c r="B2133" s="4">
        <f>101</f>
        <v>101</v>
      </c>
    </row>
    <row r="2134" spans="1:2" x14ac:dyDescent="0.2">
      <c r="A2134" s="3" t="s">
        <v>2129</v>
      </c>
      <c r="B2134" s="4">
        <f>101</f>
        <v>101</v>
      </c>
    </row>
    <row r="2135" spans="1:2" x14ac:dyDescent="0.2">
      <c r="A2135" s="3" t="s">
        <v>2130</v>
      </c>
      <c r="B2135" s="4">
        <f>101</f>
        <v>101</v>
      </c>
    </row>
    <row r="2136" spans="1:2" x14ac:dyDescent="0.2">
      <c r="A2136" s="3" t="s">
        <v>2131</v>
      </c>
      <c r="B2136" s="4">
        <f>101</f>
        <v>101</v>
      </c>
    </row>
    <row r="2137" spans="1:2" x14ac:dyDescent="0.2">
      <c r="A2137" s="3" t="s">
        <v>2132</v>
      </c>
      <c r="B2137" s="4">
        <f>101</f>
        <v>101</v>
      </c>
    </row>
    <row r="2138" spans="1:2" x14ac:dyDescent="0.2">
      <c r="A2138" s="3" t="s">
        <v>2133</v>
      </c>
      <c r="B2138" s="4">
        <f>101</f>
        <v>101</v>
      </c>
    </row>
    <row r="2139" spans="1:2" x14ac:dyDescent="0.2">
      <c r="A2139" s="3" t="s">
        <v>2134</v>
      </c>
      <c r="B2139" s="4">
        <f>101</f>
        <v>101</v>
      </c>
    </row>
    <row r="2140" spans="1:2" x14ac:dyDescent="0.2">
      <c r="A2140" s="3" t="s">
        <v>2135</v>
      </c>
      <c r="B2140" s="4">
        <f>101</f>
        <v>101</v>
      </c>
    </row>
    <row r="2141" spans="1:2" x14ac:dyDescent="0.2">
      <c r="A2141" s="3" t="s">
        <v>2136</v>
      </c>
      <c r="B2141" s="4">
        <f>101</f>
        <v>101</v>
      </c>
    </row>
    <row r="2142" spans="1:2" x14ac:dyDescent="0.2">
      <c r="A2142" s="3" t="s">
        <v>2137</v>
      </c>
      <c r="B2142" s="4">
        <f>101</f>
        <v>101</v>
      </c>
    </row>
    <row r="2143" spans="1:2" x14ac:dyDescent="0.2">
      <c r="A2143" s="3" t="s">
        <v>2138</v>
      </c>
      <c r="B2143" s="4">
        <f>101</f>
        <v>101</v>
      </c>
    </row>
    <row r="2144" spans="1:2" x14ac:dyDescent="0.2">
      <c r="A2144" s="3" t="s">
        <v>2139</v>
      </c>
      <c r="B2144" s="4">
        <f>101</f>
        <v>101</v>
      </c>
    </row>
    <row r="2145" spans="1:2" x14ac:dyDescent="0.2">
      <c r="A2145" s="3" t="s">
        <v>2140</v>
      </c>
      <c r="B2145" s="4">
        <f>101</f>
        <v>101</v>
      </c>
    </row>
    <row r="2146" spans="1:2" x14ac:dyDescent="0.2">
      <c r="A2146" s="3" t="s">
        <v>2141</v>
      </c>
      <c r="B2146" s="4">
        <f>101</f>
        <v>101</v>
      </c>
    </row>
    <row r="2147" spans="1:2" x14ac:dyDescent="0.2">
      <c r="A2147" s="3" t="s">
        <v>2142</v>
      </c>
      <c r="B2147" s="4">
        <f>101</f>
        <v>101</v>
      </c>
    </row>
    <row r="2148" spans="1:2" x14ac:dyDescent="0.2">
      <c r="A2148" s="3" t="s">
        <v>2143</v>
      </c>
      <c r="B2148" s="4">
        <f>101</f>
        <v>101</v>
      </c>
    </row>
    <row r="2149" spans="1:2" x14ac:dyDescent="0.2">
      <c r="A2149" s="3" t="s">
        <v>2144</v>
      </c>
      <c r="B2149" s="4">
        <f>101</f>
        <v>101</v>
      </c>
    </row>
    <row r="2150" spans="1:2" x14ac:dyDescent="0.2">
      <c r="A2150" s="3" t="s">
        <v>2145</v>
      </c>
      <c r="B2150" s="4">
        <f>101</f>
        <v>101</v>
      </c>
    </row>
    <row r="2151" spans="1:2" x14ac:dyDescent="0.2">
      <c r="A2151" s="3" t="s">
        <v>2146</v>
      </c>
      <c r="B2151" s="4">
        <f>101</f>
        <v>101</v>
      </c>
    </row>
    <row r="2152" spans="1:2" x14ac:dyDescent="0.2">
      <c r="A2152" s="3" t="s">
        <v>2147</v>
      </c>
      <c r="B2152" s="4">
        <f>101</f>
        <v>101</v>
      </c>
    </row>
    <row r="2153" spans="1:2" x14ac:dyDescent="0.2">
      <c r="A2153" s="3" t="s">
        <v>2148</v>
      </c>
      <c r="B2153" s="4">
        <f>101</f>
        <v>101</v>
      </c>
    </row>
    <row r="2154" spans="1:2" x14ac:dyDescent="0.2">
      <c r="A2154" s="3" t="s">
        <v>2149</v>
      </c>
      <c r="B2154" s="4">
        <f>101</f>
        <v>101</v>
      </c>
    </row>
    <row r="2155" spans="1:2" x14ac:dyDescent="0.2">
      <c r="A2155" s="3" t="s">
        <v>2150</v>
      </c>
      <c r="B2155" s="4">
        <f>101</f>
        <v>101</v>
      </c>
    </row>
    <row r="2156" spans="1:2" x14ac:dyDescent="0.2">
      <c r="A2156" s="3" t="s">
        <v>2151</v>
      </c>
      <c r="B2156" s="4">
        <f>101</f>
        <v>101</v>
      </c>
    </row>
    <row r="2157" spans="1:2" x14ac:dyDescent="0.2">
      <c r="A2157" s="3" t="s">
        <v>2152</v>
      </c>
      <c r="B2157" s="4">
        <f>101</f>
        <v>101</v>
      </c>
    </row>
    <row r="2158" spans="1:2" x14ac:dyDescent="0.2">
      <c r="A2158" s="3" t="s">
        <v>2153</v>
      </c>
      <c r="B2158" s="4">
        <f>101</f>
        <v>101</v>
      </c>
    </row>
    <row r="2159" spans="1:2" x14ac:dyDescent="0.2">
      <c r="A2159" s="3" t="s">
        <v>2154</v>
      </c>
      <c r="B2159" s="4">
        <f>101</f>
        <v>101</v>
      </c>
    </row>
    <row r="2160" spans="1:2" x14ac:dyDescent="0.2">
      <c r="A2160" s="3" t="s">
        <v>2155</v>
      </c>
      <c r="B2160" s="4">
        <f>101</f>
        <v>101</v>
      </c>
    </row>
    <row r="2161" spans="1:2" x14ac:dyDescent="0.2">
      <c r="A2161" s="3" t="s">
        <v>2156</v>
      </c>
      <c r="B2161" s="4">
        <f>101</f>
        <v>101</v>
      </c>
    </row>
    <row r="2162" spans="1:2" x14ac:dyDescent="0.2">
      <c r="A2162" s="3" t="s">
        <v>2157</v>
      </c>
      <c r="B2162" s="4">
        <f>101</f>
        <v>101</v>
      </c>
    </row>
    <row r="2163" spans="1:2" x14ac:dyDescent="0.2">
      <c r="A2163" s="3" t="s">
        <v>2158</v>
      </c>
      <c r="B2163" s="4">
        <f>101</f>
        <v>101</v>
      </c>
    </row>
    <row r="2164" spans="1:2" x14ac:dyDescent="0.2">
      <c r="A2164" s="3" t="s">
        <v>2159</v>
      </c>
      <c r="B2164" s="4">
        <f>101</f>
        <v>101</v>
      </c>
    </row>
    <row r="2165" spans="1:2" x14ac:dyDescent="0.2">
      <c r="A2165" s="3" t="s">
        <v>2160</v>
      </c>
      <c r="B2165" s="4">
        <f>101</f>
        <v>101</v>
      </c>
    </row>
    <row r="2166" spans="1:2" x14ac:dyDescent="0.2">
      <c r="A2166" s="3" t="s">
        <v>2161</v>
      </c>
      <c r="B2166" s="4">
        <f>101</f>
        <v>101</v>
      </c>
    </row>
    <row r="2167" spans="1:2" x14ac:dyDescent="0.2">
      <c r="A2167" s="3" t="s">
        <v>2162</v>
      </c>
      <c r="B2167" s="4">
        <f>101</f>
        <v>101</v>
      </c>
    </row>
    <row r="2168" spans="1:2" x14ac:dyDescent="0.2">
      <c r="A2168" s="3" t="s">
        <v>2163</v>
      </c>
      <c r="B2168" s="4">
        <f>101</f>
        <v>101</v>
      </c>
    </row>
    <row r="2169" spans="1:2" x14ac:dyDescent="0.2">
      <c r="A2169" s="3" t="s">
        <v>2164</v>
      </c>
      <c r="B2169" s="4">
        <f>101</f>
        <v>101</v>
      </c>
    </row>
    <row r="2170" spans="1:2" x14ac:dyDescent="0.2">
      <c r="A2170" s="3" t="s">
        <v>2165</v>
      </c>
      <c r="B2170" s="4">
        <f>101</f>
        <v>101</v>
      </c>
    </row>
    <row r="2171" spans="1:2" x14ac:dyDescent="0.2">
      <c r="A2171" s="3" t="s">
        <v>2166</v>
      </c>
      <c r="B2171" s="4">
        <f>101</f>
        <v>101</v>
      </c>
    </row>
    <row r="2172" spans="1:2" x14ac:dyDescent="0.2">
      <c r="A2172" s="3" t="s">
        <v>2167</v>
      </c>
      <c r="B2172" s="4">
        <f>101</f>
        <v>101</v>
      </c>
    </row>
    <row r="2173" spans="1:2" x14ac:dyDescent="0.2">
      <c r="A2173" s="3" t="s">
        <v>2168</v>
      </c>
      <c r="B2173" s="4">
        <f>101</f>
        <v>101</v>
      </c>
    </row>
    <row r="2174" spans="1:2" x14ac:dyDescent="0.2">
      <c r="A2174" s="3" t="s">
        <v>2169</v>
      </c>
      <c r="B2174" s="4">
        <f>101</f>
        <v>101</v>
      </c>
    </row>
    <row r="2175" spans="1:2" x14ac:dyDescent="0.2">
      <c r="A2175" s="3" t="s">
        <v>2170</v>
      </c>
      <c r="B2175" s="4">
        <f>100.6</f>
        <v>100.6</v>
      </c>
    </row>
    <row r="2176" spans="1:2" x14ac:dyDescent="0.2">
      <c r="A2176" s="3" t="s">
        <v>2171</v>
      </c>
      <c r="B2176" s="4">
        <f>100</f>
        <v>100</v>
      </c>
    </row>
    <row r="2177" spans="1:2" x14ac:dyDescent="0.2">
      <c r="A2177" s="3" t="s">
        <v>2172</v>
      </c>
      <c r="B2177" s="4">
        <f>100</f>
        <v>100</v>
      </c>
    </row>
    <row r="2178" spans="1:2" x14ac:dyDescent="0.2">
      <c r="A2178" s="3" t="s">
        <v>2173</v>
      </c>
      <c r="B2178" s="4">
        <f>100</f>
        <v>100</v>
      </c>
    </row>
    <row r="2179" spans="1:2" x14ac:dyDescent="0.2">
      <c r="A2179" s="3" t="s">
        <v>2174</v>
      </c>
      <c r="B2179" s="4">
        <f>100</f>
        <v>100</v>
      </c>
    </row>
    <row r="2180" spans="1:2" x14ac:dyDescent="0.2">
      <c r="A2180" s="3" t="s">
        <v>2175</v>
      </c>
      <c r="B2180" s="4">
        <f>100</f>
        <v>100</v>
      </c>
    </row>
    <row r="2181" spans="1:2" x14ac:dyDescent="0.2">
      <c r="A2181" s="3" t="s">
        <v>2176</v>
      </c>
      <c r="B2181" s="4">
        <f>100</f>
        <v>100</v>
      </c>
    </row>
    <row r="2182" spans="1:2" x14ac:dyDescent="0.2">
      <c r="A2182" s="3" t="s">
        <v>2177</v>
      </c>
      <c r="B2182" s="4">
        <f>100</f>
        <v>100</v>
      </c>
    </row>
    <row r="2183" spans="1:2" x14ac:dyDescent="0.2">
      <c r="A2183" s="3" t="s">
        <v>2178</v>
      </c>
      <c r="B2183" s="4">
        <f>100</f>
        <v>100</v>
      </c>
    </row>
    <row r="2184" spans="1:2" x14ac:dyDescent="0.2">
      <c r="A2184" s="3" t="s">
        <v>2179</v>
      </c>
      <c r="B2184" s="4">
        <f>100</f>
        <v>100</v>
      </c>
    </row>
    <row r="2185" spans="1:2" x14ac:dyDescent="0.2">
      <c r="A2185" s="3" t="s">
        <v>2180</v>
      </c>
      <c r="B2185" s="4">
        <f>100</f>
        <v>100</v>
      </c>
    </row>
    <row r="2186" spans="1:2" x14ac:dyDescent="0.2">
      <c r="A2186" s="3" t="s">
        <v>2181</v>
      </c>
      <c r="B2186" s="4">
        <f>100</f>
        <v>100</v>
      </c>
    </row>
    <row r="2187" spans="1:2" x14ac:dyDescent="0.2">
      <c r="A2187" s="3" t="s">
        <v>2182</v>
      </c>
      <c r="B2187" s="4">
        <f>100</f>
        <v>100</v>
      </c>
    </row>
    <row r="2188" spans="1:2" x14ac:dyDescent="0.2">
      <c r="A2188" s="3" t="s">
        <v>2183</v>
      </c>
      <c r="B2188" s="4">
        <f>100</f>
        <v>100</v>
      </c>
    </row>
    <row r="2189" spans="1:2" x14ac:dyDescent="0.2">
      <c r="A2189" s="3" t="s">
        <v>2184</v>
      </c>
      <c r="B2189" s="4">
        <f>100</f>
        <v>100</v>
      </c>
    </row>
    <row r="2190" spans="1:2" x14ac:dyDescent="0.2">
      <c r="A2190" s="3" t="s">
        <v>2185</v>
      </c>
      <c r="B2190" s="4">
        <f>25</f>
        <v>25</v>
      </c>
    </row>
    <row r="2191" spans="1:2" x14ac:dyDescent="0.2">
      <c r="A2191" s="3" t="s">
        <v>2186</v>
      </c>
      <c r="B2191" s="4">
        <f>75</f>
        <v>75</v>
      </c>
    </row>
    <row r="2192" spans="1:2" x14ac:dyDescent="0.2">
      <c r="A2192" s="3" t="s">
        <v>2187</v>
      </c>
      <c r="B2192" s="5">
        <f>(B2190)+(B2191)</f>
        <v>100</v>
      </c>
    </row>
    <row r="2193" spans="1:2" x14ac:dyDescent="0.2">
      <c r="A2193" s="3" t="s">
        <v>2188</v>
      </c>
      <c r="B2193" s="4">
        <f>100</f>
        <v>100</v>
      </c>
    </row>
    <row r="2194" spans="1:2" x14ac:dyDescent="0.2">
      <c r="A2194" s="3" t="s">
        <v>2189</v>
      </c>
      <c r="B2194" s="4">
        <f>100</f>
        <v>100</v>
      </c>
    </row>
    <row r="2195" spans="1:2" x14ac:dyDescent="0.2">
      <c r="A2195" s="3" t="s">
        <v>2190</v>
      </c>
      <c r="B2195" s="4">
        <f>100</f>
        <v>100</v>
      </c>
    </row>
    <row r="2196" spans="1:2" x14ac:dyDescent="0.2">
      <c r="A2196" s="3" t="s">
        <v>2191</v>
      </c>
      <c r="B2196" s="4">
        <f>100</f>
        <v>100</v>
      </c>
    </row>
    <row r="2197" spans="1:2" x14ac:dyDescent="0.2">
      <c r="A2197" s="3" t="s">
        <v>2192</v>
      </c>
      <c r="B2197" s="4">
        <f>100</f>
        <v>100</v>
      </c>
    </row>
    <row r="2198" spans="1:2" x14ac:dyDescent="0.2">
      <c r="A2198" s="3" t="s">
        <v>2193</v>
      </c>
      <c r="B2198" s="4">
        <f>100</f>
        <v>100</v>
      </c>
    </row>
    <row r="2199" spans="1:2" x14ac:dyDescent="0.2">
      <c r="A2199" s="3" t="s">
        <v>2194</v>
      </c>
      <c r="B2199" s="4">
        <f>100</f>
        <v>100</v>
      </c>
    </row>
    <row r="2200" spans="1:2" x14ac:dyDescent="0.2">
      <c r="A2200" s="3" t="s">
        <v>2195</v>
      </c>
      <c r="B2200" s="4">
        <f>100</f>
        <v>100</v>
      </c>
    </row>
    <row r="2201" spans="1:2" x14ac:dyDescent="0.2">
      <c r="A2201" s="3" t="s">
        <v>2196</v>
      </c>
      <c r="B2201" s="4">
        <f>100</f>
        <v>100</v>
      </c>
    </row>
    <row r="2202" spans="1:2" x14ac:dyDescent="0.2">
      <c r="A2202" s="3" t="s">
        <v>2197</v>
      </c>
      <c r="B2202" s="4">
        <f>100</f>
        <v>100</v>
      </c>
    </row>
    <row r="2203" spans="1:2" x14ac:dyDescent="0.2">
      <c r="A2203" s="3" t="s">
        <v>2198</v>
      </c>
      <c r="B2203" s="4">
        <f>100</f>
        <v>100</v>
      </c>
    </row>
    <row r="2204" spans="1:2" x14ac:dyDescent="0.2">
      <c r="A2204" s="3" t="s">
        <v>2199</v>
      </c>
      <c r="B2204" s="4">
        <f>100</f>
        <v>100</v>
      </c>
    </row>
    <row r="2205" spans="1:2" x14ac:dyDescent="0.2">
      <c r="A2205" s="3" t="s">
        <v>2200</v>
      </c>
      <c r="B2205" s="4">
        <f>99.67</f>
        <v>99.67</v>
      </c>
    </row>
    <row r="2206" spans="1:2" x14ac:dyDescent="0.2">
      <c r="A2206" s="3" t="s">
        <v>2201</v>
      </c>
      <c r="B2206" s="4">
        <f>99.5</f>
        <v>99.5</v>
      </c>
    </row>
    <row r="2207" spans="1:2" x14ac:dyDescent="0.2">
      <c r="A2207" s="3" t="s">
        <v>2202</v>
      </c>
      <c r="B2207" s="4">
        <f>99</f>
        <v>99</v>
      </c>
    </row>
    <row r="2208" spans="1:2" x14ac:dyDescent="0.2">
      <c r="A2208" s="3" t="s">
        <v>2203</v>
      </c>
      <c r="B2208" s="4">
        <f>99</f>
        <v>99</v>
      </c>
    </row>
    <row r="2209" spans="1:2" x14ac:dyDescent="0.2">
      <c r="A2209" s="3" t="s">
        <v>2204</v>
      </c>
      <c r="B2209" s="4">
        <f>99</f>
        <v>99</v>
      </c>
    </row>
    <row r="2210" spans="1:2" x14ac:dyDescent="0.2">
      <c r="A2210" s="3" t="s">
        <v>2205</v>
      </c>
      <c r="B2210" s="4">
        <f>98</f>
        <v>98</v>
      </c>
    </row>
    <row r="2211" spans="1:2" x14ac:dyDescent="0.2">
      <c r="A2211" s="3" t="s">
        <v>2206</v>
      </c>
      <c r="B2211" s="4">
        <f>98</f>
        <v>98</v>
      </c>
    </row>
    <row r="2212" spans="1:2" x14ac:dyDescent="0.2">
      <c r="A2212" s="3" t="s">
        <v>2207</v>
      </c>
      <c r="B2212" s="4">
        <f>98</f>
        <v>98</v>
      </c>
    </row>
    <row r="2213" spans="1:2" x14ac:dyDescent="0.2">
      <c r="A2213" s="3" t="s">
        <v>2208</v>
      </c>
      <c r="B2213" s="4">
        <f>97</f>
        <v>97</v>
      </c>
    </row>
    <row r="2214" spans="1:2" x14ac:dyDescent="0.2">
      <c r="A2214" s="3" t="s">
        <v>2209</v>
      </c>
      <c r="B2214" s="4">
        <f>97</f>
        <v>97</v>
      </c>
    </row>
    <row r="2215" spans="1:2" x14ac:dyDescent="0.2">
      <c r="A2215" s="3" t="s">
        <v>2210</v>
      </c>
      <c r="B2215" s="4">
        <f>97</f>
        <v>97</v>
      </c>
    </row>
    <row r="2216" spans="1:2" x14ac:dyDescent="0.2">
      <c r="A2216" s="3" t="s">
        <v>2211</v>
      </c>
      <c r="B2216" s="4">
        <f>97</f>
        <v>97</v>
      </c>
    </row>
    <row r="2217" spans="1:2" x14ac:dyDescent="0.2">
      <c r="A2217" s="3" t="s">
        <v>2212</v>
      </c>
      <c r="B2217" s="4">
        <f>96</f>
        <v>96</v>
      </c>
    </row>
    <row r="2218" spans="1:2" x14ac:dyDescent="0.2">
      <c r="A2218" s="3" t="s">
        <v>2213</v>
      </c>
      <c r="B2218" s="4">
        <f>96</f>
        <v>96</v>
      </c>
    </row>
    <row r="2219" spans="1:2" x14ac:dyDescent="0.2">
      <c r="A2219" s="3" t="s">
        <v>2214</v>
      </c>
      <c r="B2219" s="4">
        <f>96</f>
        <v>96</v>
      </c>
    </row>
    <row r="2220" spans="1:2" x14ac:dyDescent="0.2">
      <c r="A2220" s="3" t="s">
        <v>2215</v>
      </c>
      <c r="B2220" s="4">
        <f>95.75</f>
        <v>95.75</v>
      </c>
    </row>
    <row r="2221" spans="1:2" x14ac:dyDescent="0.2">
      <c r="A2221" s="3" t="s">
        <v>2216</v>
      </c>
      <c r="B2221" s="4">
        <f>95</f>
        <v>95</v>
      </c>
    </row>
    <row r="2222" spans="1:2" x14ac:dyDescent="0.2">
      <c r="A2222" s="3" t="s">
        <v>2217</v>
      </c>
      <c r="B2222" s="4">
        <f>95</f>
        <v>95</v>
      </c>
    </row>
    <row r="2223" spans="1:2" x14ac:dyDescent="0.2">
      <c r="A2223" s="3" t="s">
        <v>2218</v>
      </c>
      <c r="B2223" s="4">
        <f>95</f>
        <v>95</v>
      </c>
    </row>
    <row r="2224" spans="1:2" x14ac:dyDescent="0.2">
      <c r="A2224" s="3" t="s">
        <v>2219</v>
      </c>
      <c r="B2224" s="4">
        <f>94</f>
        <v>94</v>
      </c>
    </row>
    <row r="2225" spans="1:2" x14ac:dyDescent="0.2">
      <c r="A2225" s="3" t="s">
        <v>2220</v>
      </c>
      <c r="B2225" s="4">
        <f>92.17</f>
        <v>92.17</v>
      </c>
    </row>
    <row r="2226" spans="1:2" x14ac:dyDescent="0.2">
      <c r="A2226" s="3" t="s">
        <v>2221</v>
      </c>
      <c r="B2226" s="4">
        <f>92</f>
        <v>92</v>
      </c>
    </row>
    <row r="2227" spans="1:2" x14ac:dyDescent="0.2">
      <c r="A2227" s="3" t="s">
        <v>2222</v>
      </c>
      <c r="B2227" s="4">
        <f>92</f>
        <v>92</v>
      </c>
    </row>
    <row r="2228" spans="1:2" x14ac:dyDescent="0.2">
      <c r="A2228" s="3" t="s">
        <v>2223</v>
      </c>
      <c r="B2228" s="4">
        <f>91</f>
        <v>91</v>
      </c>
    </row>
    <row r="2229" spans="1:2" x14ac:dyDescent="0.2">
      <c r="A2229" s="3" t="s">
        <v>2224</v>
      </c>
      <c r="B2229" s="4">
        <f>91</f>
        <v>91</v>
      </c>
    </row>
    <row r="2230" spans="1:2" x14ac:dyDescent="0.2">
      <c r="A2230" s="3" t="s">
        <v>2225</v>
      </c>
      <c r="B2230" s="4">
        <f>91</f>
        <v>91</v>
      </c>
    </row>
    <row r="2231" spans="1:2" x14ac:dyDescent="0.2">
      <c r="A2231" s="3" t="s">
        <v>2226</v>
      </c>
      <c r="B2231" s="4">
        <f>90</f>
        <v>90</v>
      </c>
    </row>
    <row r="2232" spans="1:2" x14ac:dyDescent="0.2">
      <c r="A2232" s="3" t="s">
        <v>2227</v>
      </c>
      <c r="B2232" s="4">
        <f>90</f>
        <v>90</v>
      </c>
    </row>
    <row r="2233" spans="1:2" x14ac:dyDescent="0.2">
      <c r="A2233" s="3" t="s">
        <v>2228</v>
      </c>
      <c r="B2233" s="4">
        <f>90</f>
        <v>90</v>
      </c>
    </row>
    <row r="2234" spans="1:2" x14ac:dyDescent="0.2">
      <c r="A2234" s="3" t="s">
        <v>2229</v>
      </c>
      <c r="B2234" s="4">
        <f>90</f>
        <v>90</v>
      </c>
    </row>
    <row r="2235" spans="1:2" x14ac:dyDescent="0.2">
      <c r="A2235" s="3" t="s">
        <v>2230</v>
      </c>
      <c r="B2235" s="4">
        <f>89</f>
        <v>89</v>
      </c>
    </row>
    <row r="2236" spans="1:2" x14ac:dyDescent="0.2">
      <c r="A2236" s="3" t="s">
        <v>2231</v>
      </c>
      <c r="B2236" s="4">
        <f>89</f>
        <v>89</v>
      </c>
    </row>
    <row r="2237" spans="1:2" x14ac:dyDescent="0.2">
      <c r="A2237" s="3" t="s">
        <v>2232</v>
      </c>
      <c r="B2237" s="4">
        <f>87</f>
        <v>87</v>
      </c>
    </row>
    <row r="2238" spans="1:2" x14ac:dyDescent="0.2">
      <c r="A2238" s="3" t="s">
        <v>2233</v>
      </c>
      <c r="B2238" s="4">
        <f>87</f>
        <v>87</v>
      </c>
    </row>
    <row r="2239" spans="1:2" x14ac:dyDescent="0.2">
      <c r="A2239" s="3" t="s">
        <v>2234</v>
      </c>
      <c r="B2239" s="4">
        <f>87</f>
        <v>87</v>
      </c>
    </row>
    <row r="2240" spans="1:2" x14ac:dyDescent="0.2">
      <c r="A2240" s="3" t="s">
        <v>2235</v>
      </c>
      <c r="B2240" s="4">
        <f>62</f>
        <v>62</v>
      </c>
    </row>
    <row r="2241" spans="1:2" x14ac:dyDescent="0.2">
      <c r="A2241" s="3" t="s">
        <v>2236</v>
      </c>
      <c r="B2241" s="4">
        <f>25</f>
        <v>25</v>
      </c>
    </row>
    <row r="2242" spans="1:2" x14ac:dyDescent="0.2">
      <c r="A2242" s="3" t="s">
        <v>2237</v>
      </c>
      <c r="B2242" s="5">
        <f>(B2240)+(B2241)</f>
        <v>87</v>
      </c>
    </row>
    <row r="2243" spans="1:2" x14ac:dyDescent="0.2">
      <c r="A2243" s="3" t="s">
        <v>2238</v>
      </c>
      <c r="B2243" s="4">
        <f>87</f>
        <v>87</v>
      </c>
    </row>
    <row r="2244" spans="1:2" x14ac:dyDescent="0.2">
      <c r="A2244" s="3" t="s">
        <v>2239</v>
      </c>
      <c r="B2244" s="4">
        <f>87</f>
        <v>87</v>
      </c>
    </row>
    <row r="2245" spans="1:2" x14ac:dyDescent="0.2">
      <c r="A2245" s="3" t="s">
        <v>2240</v>
      </c>
      <c r="B2245" s="4">
        <f>86</f>
        <v>86</v>
      </c>
    </row>
    <row r="2246" spans="1:2" x14ac:dyDescent="0.2">
      <c r="A2246" s="3" t="s">
        <v>2241</v>
      </c>
      <c r="B2246" s="4">
        <f>86</f>
        <v>86</v>
      </c>
    </row>
    <row r="2247" spans="1:2" x14ac:dyDescent="0.2">
      <c r="A2247" s="3" t="s">
        <v>2242</v>
      </c>
      <c r="B2247" s="4">
        <f>86</f>
        <v>86</v>
      </c>
    </row>
    <row r="2248" spans="1:2" x14ac:dyDescent="0.2">
      <c r="A2248" s="3" t="s">
        <v>2243</v>
      </c>
      <c r="B2248" s="4">
        <f>86</f>
        <v>86</v>
      </c>
    </row>
    <row r="2249" spans="1:2" x14ac:dyDescent="0.2">
      <c r="A2249" s="3" t="s">
        <v>2244</v>
      </c>
      <c r="B2249" s="4">
        <f>85.3</f>
        <v>85.3</v>
      </c>
    </row>
    <row r="2250" spans="1:2" x14ac:dyDescent="0.2">
      <c r="A2250" s="3" t="s">
        <v>2245</v>
      </c>
      <c r="B2250" s="4">
        <f>85</f>
        <v>85</v>
      </c>
    </row>
    <row r="2251" spans="1:2" x14ac:dyDescent="0.2">
      <c r="A2251" s="3" t="s">
        <v>2246</v>
      </c>
      <c r="B2251" s="4">
        <f>85</f>
        <v>85</v>
      </c>
    </row>
    <row r="2252" spans="1:2" x14ac:dyDescent="0.2">
      <c r="A2252" s="3" t="s">
        <v>2247</v>
      </c>
      <c r="B2252" s="4">
        <f>85</f>
        <v>85</v>
      </c>
    </row>
    <row r="2253" spans="1:2" x14ac:dyDescent="0.2">
      <c r="A2253" s="3" t="s">
        <v>2248</v>
      </c>
      <c r="B2253" s="4">
        <f>85</f>
        <v>85</v>
      </c>
    </row>
    <row r="2254" spans="1:2" x14ac:dyDescent="0.2">
      <c r="A2254" s="3" t="s">
        <v>2249</v>
      </c>
      <c r="B2254" s="4">
        <f>84</f>
        <v>84</v>
      </c>
    </row>
    <row r="2255" spans="1:2" x14ac:dyDescent="0.2">
      <c r="A2255" s="3" t="s">
        <v>2250</v>
      </c>
      <c r="B2255" s="4">
        <f>84</f>
        <v>84</v>
      </c>
    </row>
    <row r="2256" spans="1:2" x14ac:dyDescent="0.2">
      <c r="A2256" s="3" t="s">
        <v>2251</v>
      </c>
      <c r="B2256" s="4">
        <f>84</f>
        <v>84</v>
      </c>
    </row>
    <row r="2257" spans="1:2" x14ac:dyDescent="0.2">
      <c r="A2257" s="3" t="s">
        <v>2252</v>
      </c>
      <c r="B2257" s="4">
        <f>84</f>
        <v>84</v>
      </c>
    </row>
    <row r="2258" spans="1:2" x14ac:dyDescent="0.2">
      <c r="A2258" s="3" t="s">
        <v>2253</v>
      </c>
      <c r="B2258" s="4">
        <f>84</f>
        <v>84</v>
      </c>
    </row>
    <row r="2259" spans="1:2" x14ac:dyDescent="0.2">
      <c r="A2259" s="3" t="s">
        <v>2254</v>
      </c>
      <c r="B2259" s="4">
        <f>84</f>
        <v>84</v>
      </c>
    </row>
    <row r="2260" spans="1:2" x14ac:dyDescent="0.2">
      <c r="A2260" s="3" t="s">
        <v>2255</v>
      </c>
      <c r="B2260" s="4">
        <f>83</f>
        <v>83</v>
      </c>
    </row>
    <row r="2261" spans="1:2" x14ac:dyDescent="0.2">
      <c r="A2261" s="3" t="s">
        <v>2256</v>
      </c>
      <c r="B2261" s="4">
        <f>83</f>
        <v>83</v>
      </c>
    </row>
    <row r="2262" spans="1:2" x14ac:dyDescent="0.2">
      <c r="A2262" s="3" t="s">
        <v>2257</v>
      </c>
      <c r="B2262" s="4">
        <f>83</f>
        <v>83</v>
      </c>
    </row>
    <row r="2263" spans="1:2" x14ac:dyDescent="0.2">
      <c r="A2263" s="3" t="s">
        <v>2258</v>
      </c>
      <c r="B2263" s="4">
        <f>83</f>
        <v>83</v>
      </c>
    </row>
    <row r="2264" spans="1:2" x14ac:dyDescent="0.2">
      <c r="A2264" s="3" t="s">
        <v>2259</v>
      </c>
      <c r="B2264" s="4">
        <f>83</f>
        <v>83</v>
      </c>
    </row>
    <row r="2265" spans="1:2" x14ac:dyDescent="0.2">
      <c r="A2265" s="3" t="s">
        <v>2260</v>
      </c>
      <c r="B2265" s="4">
        <f>83</f>
        <v>83</v>
      </c>
    </row>
    <row r="2266" spans="1:2" x14ac:dyDescent="0.2">
      <c r="A2266" s="3" t="s">
        <v>2261</v>
      </c>
      <c r="B2266" s="4">
        <f>83</f>
        <v>83</v>
      </c>
    </row>
    <row r="2267" spans="1:2" x14ac:dyDescent="0.2">
      <c r="A2267" s="3" t="s">
        <v>2262</v>
      </c>
      <c r="B2267" s="4">
        <f>83</f>
        <v>83</v>
      </c>
    </row>
    <row r="2268" spans="1:2" x14ac:dyDescent="0.2">
      <c r="A2268" s="3" t="s">
        <v>2263</v>
      </c>
      <c r="B2268" s="4">
        <f>83</f>
        <v>83</v>
      </c>
    </row>
    <row r="2269" spans="1:2" x14ac:dyDescent="0.2">
      <c r="A2269" s="3" t="s">
        <v>2264</v>
      </c>
      <c r="B2269" s="4">
        <f>83</f>
        <v>83</v>
      </c>
    </row>
    <row r="2270" spans="1:2" x14ac:dyDescent="0.2">
      <c r="A2270" s="3" t="s">
        <v>2265</v>
      </c>
      <c r="B2270" s="4">
        <f>82.4</f>
        <v>82.4</v>
      </c>
    </row>
    <row r="2271" spans="1:2" x14ac:dyDescent="0.2">
      <c r="A2271" s="3" t="s">
        <v>2266</v>
      </c>
      <c r="B2271" s="4">
        <f>82</f>
        <v>82</v>
      </c>
    </row>
    <row r="2272" spans="1:2" x14ac:dyDescent="0.2">
      <c r="A2272" s="3" t="s">
        <v>2267</v>
      </c>
      <c r="B2272" s="4">
        <f>82</f>
        <v>82</v>
      </c>
    </row>
    <row r="2273" spans="1:2" x14ac:dyDescent="0.2">
      <c r="A2273" s="3" t="s">
        <v>2268</v>
      </c>
      <c r="B2273" s="4">
        <f>82</f>
        <v>82</v>
      </c>
    </row>
    <row r="2274" spans="1:2" x14ac:dyDescent="0.2">
      <c r="A2274" s="3" t="s">
        <v>2269</v>
      </c>
      <c r="B2274" s="4">
        <f>81</f>
        <v>81</v>
      </c>
    </row>
    <row r="2275" spans="1:2" x14ac:dyDescent="0.2">
      <c r="A2275" s="3" t="s">
        <v>2270</v>
      </c>
      <c r="B2275" s="4">
        <f>81</f>
        <v>81</v>
      </c>
    </row>
    <row r="2276" spans="1:2" x14ac:dyDescent="0.2">
      <c r="A2276" s="3" t="s">
        <v>2271</v>
      </c>
      <c r="B2276" s="4">
        <f>80</f>
        <v>80</v>
      </c>
    </row>
    <row r="2277" spans="1:2" x14ac:dyDescent="0.2">
      <c r="A2277" s="3" t="s">
        <v>2272</v>
      </c>
      <c r="B2277" s="4">
        <f>80</f>
        <v>80</v>
      </c>
    </row>
    <row r="2278" spans="1:2" x14ac:dyDescent="0.2">
      <c r="A2278" s="3" t="s">
        <v>2273</v>
      </c>
      <c r="B2278" s="4">
        <f>80</f>
        <v>80</v>
      </c>
    </row>
    <row r="2279" spans="1:2" x14ac:dyDescent="0.2">
      <c r="A2279" s="3" t="s">
        <v>2274</v>
      </c>
      <c r="B2279" s="4">
        <f>80</f>
        <v>80</v>
      </c>
    </row>
    <row r="2280" spans="1:2" x14ac:dyDescent="0.2">
      <c r="A2280" s="3" t="s">
        <v>2275</v>
      </c>
      <c r="B2280" s="4">
        <f>80</f>
        <v>80</v>
      </c>
    </row>
    <row r="2281" spans="1:2" x14ac:dyDescent="0.2">
      <c r="A2281" s="3" t="s">
        <v>2276</v>
      </c>
      <c r="B2281" s="4">
        <f>80</f>
        <v>80</v>
      </c>
    </row>
    <row r="2282" spans="1:2" x14ac:dyDescent="0.2">
      <c r="A2282" s="3" t="s">
        <v>2277</v>
      </c>
      <c r="B2282" s="4">
        <f>80</f>
        <v>80</v>
      </c>
    </row>
    <row r="2283" spans="1:2" x14ac:dyDescent="0.2">
      <c r="A2283" s="3" t="s">
        <v>2278</v>
      </c>
      <c r="B2283" s="4">
        <f>80</f>
        <v>80</v>
      </c>
    </row>
    <row r="2284" spans="1:2" x14ac:dyDescent="0.2">
      <c r="A2284" s="3" t="s">
        <v>2279</v>
      </c>
      <c r="B2284" s="4">
        <f>80</f>
        <v>80</v>
      </c>
    </row>
    <row r="2285" spans="1:2" x14ac:dyDescent="0.2">
      <c r="A2285" s="3" t="s">
        <v>2280</v>
      </c>
      <c r="B2285" s="4">
        <f>80</f>
        <v>80</v>
      </c>
    </row>
    <row r="2286" spans="1:2" x14ac:dyDescent="0.2">
      <c r="A2286" s="3" t="s">
        <v>2281</v>
      </c>
      <c r="B2286" s="4">
        <f>78</f>
        <v>78</v>
      </c>
    </row>
    <row r="2287" spans="1:2" x14ac:dyDescent="0.2">
      <c r="A2287" s="3" t="s">
        <v>2282</v>
      </c>
      <c r="B2287" s="4">
        <f>77</f>
        <v>77</v>
      </c>
    </row>
    <row r="2288" spans="1:2" x14ac:dyDescent="0.2">
      <c r="A2288" s="3" t="s">
        <v>2283</v>
      </c>
      <c r="B2288" s="4">
        <f>77</f>
        <v>77</v>
      </c>
    </row>
    <row r="2289" spans="1:2" x14ac:dyDescent="0.2">
      <c r="A2289" s="3" t="s">
        <v>2284</v>
      </c>
      <c r="B2289" s="4">
        <f>77</f>
        <v>77</v>
      </c>
    </row>
    <row r="2290" spans="1:2" x14ac:dyDescent="0.2">
      <c r="A2290" s="3" t="s">
        <v>2285</v>
      </c>
      <c r="B2290" s="4">
        <f>77</f>
        <v>77</v>
      </c>
    </row>
    <row r="2291" spans="1:2" x14ac:dyDescent="0.2">
      <c r="A2291" s="3" t="s">
        <v>2286</v>
      </c>
      <c r="B2291" s="4">
        <f>77</f>
        <v>77</v>
      </c>
    </row>
    <row r="2292" spans="1:2" x14ac:dyDescent="0.2">
      <c r="A2292" s="3" t="s">
        <v>2287</v>
      </c>
      <c r="B2292" s="4">
        <f>77</f>
        <v>77</v>
      </c>
    </row>
    <row r="2293" spans="1:2" x14ac:dyDescent="0.2">
      <c r="A2293" s="3" t="s">
        <v>2288</v>
      </c>
      <c r="B2293" s="4">
        <f>76.25</f>
        <v>76.25</v>
      </c>
    </row>
    <row r="2294" spans="1:2" x14ac:dyDescent="0.2">
      <c r="A2294" s="3" t="s">
        <v>2289</v>
      </c>
      <c r="B2294" s="4">
        <f>76.18</f>
        <v>76.180000000000007</v>
      </c>
    </row>
    <row r="2295" spans="1:2" x14ac:dyDescent="0.2">
      <c r="A2295" s="3" t="s">
        <v>2290</v>
      </c>
      <c r="B2295" s="4">
        <f>76.18</f>
        <v>76.180000000000007</v>
      </c>
    </row>
    <row r="2296" spans="1:2" x14ac:dyDescent="0.2">
      <c r="A2296" s="3" t="s">
        <v>2291</v>
      </c>
      <c r="B2296" s="4">
        <f>76.18</f>
        <v>76.180000000000007</v>
      </c>
    </row>
    <row r="2297" spans="1:2" x14ac:dyDescent="0.2">
      <c r="A2297" s="3" t="s">
        <v>2292</v>
      </c>
      <c r="B2297" s="4">
        <f>76</f>
        <v>76</v>
      </c>
    </row>
    <row r="2298" spans="1:2" x14ac:dyDescent="0.2">
      <c r="A2298" s="3" t="s">
        <v>2293</v>
      </c>
      <c r="B2298" s="4">
        <f>76</f>
        <v>76</v>
      </c>
    </row>
    <row r="2299" spans="1:2" x14ac:dyDescent="0.2">
      <c r="A2299" s="3" t="s">
        <v>2294</v>
      </c>
      <c r="B2299" s="4">
        <f>76</f>
        <v>76</v>
      </c>
    </row>
    <row r="2300" spans="1:2" x14ac:dyDescent="0.2">
      <c r="A2300" s="3" t="s">
        <v>2295</v>
      </c>
      <c r="B2300" s="4">
        <f>76</f>
        <v>76</v>
      </c>
    </row>
    <row r="2301" spans="1:2" x14ac:dyDescent="0.2">
      <c r="A2301" s="3" t="s">
        <v>2296</v>
      </c>
      <c r="B2301" s="4">
        <f>76</f>
        <v>76</v>
      </c>
    </row>
    <row r="2302" spans="1:2" x14ac:dyDescent="0.2">
      <c r="A2302" s="3" t="s">
        <v>2297</v>
      </c>
      <c r="B2302" s="4">
        <f>76</f>
        <v>76</v>
      </c>
    </row>
    <row r="2303" spans="1:2" x14ac:dyDescent="0.2">
      <c r="A2303" s="3" t="s">
        <v>2298</v>
      </c>
      <c r="B2303" s="4">
        <f>76</f>
        <v>76</v>
      </c>
    </row>
    <row r="2304" spans="1:2" x14ac:dyDescent="0.2">
      <c r="A2304" s="3" t="s">
        <v>2299</v>
      </c>
      <c r="B2304" s="4">
        <f>76</f>
        <v>76</v>
      </c>
    </row>
    <row r="2305" spans="1:2" x14ac:dyDescent="0.2">
      <c r="A2305" s="3" t="s">
        <v>2300</v>
      </c>
      <c r="B2305" s="4">
        <f>76</f>
        <v>76</v>
      </c>
    </row>
    <row r="2306" spans="1:2" x14ac:dyDescent="0.2">
      <c r="A2306" s="3" t="s">
        <v>2301</v>
      </c>
      <c r="B2306" s="4">
        <f>76</f>
        <v>76</v>
      </c>
    </row>
    <row r="2307" spans="1:2" x14ac:dyDescent="0.2">
      <c r="A2307" s="3" t="s">
        <v>2302</v>
      </c>
      <c r="B2307" s="4">
        <f>76</f>
        <v>76</v>
      </c>
    </row>
    <row r="2308" spans="1:2" x14ac:dyDescent="0.2">
      <c r="A2308" s="3" t="s">
        <v>2303</v>
      </c>
      <c r="B2308" s="4">
        <f>76</f>
        <v>76</v>
      </c>
    </row>
    <row r="2309" spans="1:2" x14ac:dyDescent="0.2">
      <c r="A2309" s="3" t="s">
        <v>2304</v>
      </c>
      <c r="B2309" s="4">
        <f>76</f>
        <v>76</v>
      </c>
    </row>
    <row r="2310" spans="1:2" x14ac:dyDescent="0.2">
      <c r="A2310" s="3" t="s">
        <v>2305</v>
      </c>
      <c r="B2310" s="4">
        <f>76</f>
        <v>76</v>
      </c>
    </row>
    <row r="2311" spans="1:2" x14ac:dyDescent="0.2">
      <c r="A2311" s="3" t="s">
        <v>2306</v>
      </c>
      <c r="B2311" s="4">
        <f>76</f>
        <v>76</v>
      </c>
    </row>
    <row r="2312" spans="1:2" x14ac:dyDescent="0.2">
      <c r="A2312" s="3" t="s">
        <v>2307</v>
      </c>
      <c r="B2312" s="4">
        <f>76</f>
        <v>76</v>
      </c>
    </row>
    <row r="2313" spans="1:2" x14ac:dyDescent="0.2">
      <c r="A2313" s="3" t="s">
        <v>2308</v>
      </c>
      <c r="B2313" s="4">
        <f>76</f>
        <v>76</v>
      </c>
    </row>
    <row r="2314" spans="1:2" x14ac:dyDescent="0.2">
      <c r="A2314" s="3" t="s">
        <v>2309</v>
      </c>
      <c r="B2314" s="4">
        <f>76</f>
        <v>76</v>
      </c>
    </row>
    <row r="2315" spans="1:2" x14ac:dyDescent="0.2">
      <c r="A2315" s="3" t="s">
        <v>2310</v>
      </c>
      <c r="B2315" s="4">
        <f>76</f>
        <v>76</v>
      </c>
    </row>
    <row r="2316" spans="1:2" x14ac:dyDescent="0.2">
      <c r="A2316" s="3" t="s">
        <v>2311</v>
      </c>
      <c r="B2316" s="4">
        <f>76</f>
        <v>76</v>
      </c>
    </row>
    <row r="2317" spans="1:2" x14ac:dyDescent="0.2">
      <c r="A2317" s="3" t="s">
        <v>2312</v>
      </c>
      <c r="B2317" s="4">
        <f>76</f>
        <v>76</v>
      </c>
    </row>
    <row r="2318" spans="1:2" x14ac:dyDescent="0.2">
      <c r="A2318" s="3" t="s">
        <v>2313</v>
      </c>
      <c r="B2318" s="4">
        <f>76</f>
        <v>76</v>
      </c>
    </row>
    <row r="2319" spans="1:2" x14ac:dyDescent="0.2">
      <c r="A2319" s="3" t="s">
        <v>2314</v>
      </c>
      <c r="B2319" s="4">
        <f>76</f>
        <v>76</v>
      </c>
    </row>
    <row r="2320" spans="1:2" x14ac:dyDescent="0.2">
      <c r="A2320" s="3" t="s">
        <v>2315</v>
      </c>
      <c r="B2320" s="4">
        <f>75.4</f>
        <v>75.400000000000006</v>
      </c>
    </row>
    <row r="2321" spans="1:2" x14ac:dyDescent="0.2">
      <c r="A2321" s="3" t="s">
        <v>2316</v>
      </c>
      <c r="B2321" s="4">
        <f>75.4</f>
        <v>75.400000000000006</v>
      </c>
    </row>
    <row r="2322" spans="1:2" x14ac:dyDescent="0.2">
      <c r="A2322" s="3" t="s">
        <v>2317</v>
      </c>
      <c r="B2322" s="4">
        <f>75.4</f>
        <v>75.400000000000006</v>
      </c>
    </row>
    <row r="2323" spans="1:2" x14ac:dyDescent="0.2">
      <c r="A2323" s="3" t="s">
        <v>2318</v>
      </c>
      <c r="B2323" s="4">
        <f>75.4</f>
        <v>75.400000000000006</v>
      </c>
    </row>
    <row r="2324" spans="1:2" x14ac:dyDescent="0.2">
      <c r="A2324" s="3" t="s">
        <v>2319</v>
      </c>
      <c r="B2324" s="4">
        <f>75.4</f>
        <v>75.400000000000006</v>
      </c>
    </row>
    <row r="2325" spans="1:2" x14ac:dyDescent="0.2">
      <c r="A2325" s="3" t="s">
        <v>2320</v>
      </c>
      <c r="B2325" s="4">
        <f>75</f>
        <v>75</v>
      </c>
    </row>
    <row r="2326" spans="1:2" x14ac:dyDescent="0.2">
      <c r="A2326" s="3" t="s">
        <v>2321</v>
      </c>
      <c r="B2326" s="4">
        <f>75</f>
        <v>75</v>
      </c>
    </row>
    <row r="2327" spans="1:2" x14ac:dyDescent="0.2">
      <c r="A2327" s="3" t="s">
        <v>2322</v>
      </c>
      <c r="B2327" s="4">
        <f>75</f>
        <v>75</v>
      </c>
    </row>
    <row r="2328" spans="1:2" x14ac:dyDescent="0.2">
      <c r="A2328" s="3" t="s">
        <v>2323</v>
      </c>
      <c r="B2328" s="4">
        <f>75</f>
        <v>75</v>
      </c>
    </row>
    <row r="2329" spans="1:2" x14ac:dyDescent="0.2">
      <c r="A2329" s="3" t="s">
        <v>2324</v>
      </c>
      <c r="B2329" s="4">
        <f>75</f>
        <v>75</v>
      </c>
    </row>
    <row r="2330" spans="1:2" x14ac:dyDescent="0.2">
      <c r="A2330" s="3" t="s">
        <v>2325</v>
      </c>
      <c r="B2330" s="4">
        <f>75</f>
        <v>75</v>
      </c>
    </row>
    <row r="2331" spans="1:2" x14ac:dyDescent="0.2">
      <c r="A2331" s="3" t="s">
        <v>2326</v>
      </c>
      <c r="B2331" s="4">
        <f>75</f>
        <v>75</v>
      </c>
    </row>
    <row r="2332" spans="1:2" x14ac:dyDescent="0.2">
      <c r="A2332" s="3" t="s">
        <v>2327</v>
      </c>
      <c r="B2332" s="4">
        <f>75</f>
        <v>75</v>
      </c>
    </row>
    <row r="2333" spans="1:2" x14ac:dyDescent="0.2">
      <c r="A2333" s="3" t="s">
        <v>2328</v>
      </c>
      <c r="B2333" s="4">
        <f>75</f>
        <v>75</v>
      </c>
    </row>
    <row r="2334" spans="1:2" x14ac:dyDescent="0.2">
      <c r="A2334" s="3" t="s">
        <v>2329</v>
      </c>
      <c r="B2334" s="4">
        <f>75</f>
        <v>75</v>
      </c>
    </row>
    <row r="2335" spans="1:2" x14ac:dyDescent="0.2">
      <c r="A2335" s="3" t="s">
        <v>2330</v>
      </c>
      <c r="B2335" s="4">
        <f>75</f>
        <v>75</v>
      </c>
    </row>
    <row r="2336" spans="1:2" x14ac:dyDescent="0.2">
      <c r="A2336" s="3" t="s">
        <v>2331</v>
      </c>
      <c r="B2336" s="4">
        <f>75</f>
        <v>75</v>
      </c>
    </row>
    <row r="2337" spans="1:2" x14ac:dyDescent="0.2">
      <c r="A2337" s="3" t="s">
        <v>2332</v>
      </c>
      <c r="B2337" s="4">
        <f>75</f>
        <v>75</v>
      </c>
    </row>
    <row r="2338" spans="1:2" x14ac:dyDescent="0.2">
      <c r="A2338" s="3" t="s">
        <v>2333</v>
      </c>
      <c r="B2338" s="4">
        <f>75</f>
        <v>75</v>
      </c>
    </row>
    <row r="2339" spans="1:2" x14ac:dyDescent="0.2">
      <c r="A2339" s="3" t="s">
        <v>2334</v>
      </c>
      <c r="B2339" s="4">
        <f>75</f>
        <v>75</v>
      </c>
    </row>
    <row r="2340" spans="1:2" x14ac:dyDescent="0.2">
      <c r="A2340" s="3" t="s">
        <v>2335</v>
      </c>
      <c r="B2340" s="4">
        <f>75</f>
        <v>75</v>
      </c>
    </row>
    <row r="2341" spans="1:2" x14ac:dyDescent="0.2">
      <c r="A2341" s="3" t="s">
        <v>2336</v>
      </c>
      <c r="B2341" s="4">
        <f>75</f>
        <v>75</v>
      </c>
    </row>
    <row r="2342" spans="1:2" x14ac:dyDescent="0.2">
      <c r="A2342" s="3" t="s">
        <v>2337</v>
      </c>
      <c r="B2342" s="4">
        <f>75</f>
        <v>75</v>
      </c>
    </row>
    <row r="2343" spans="1:2" x14ac:dyDescent="0.2">
      <c r="A2343" s="3" t="s">
        <v>2338</v>
      </c>
      <c r="B2343" s="4">
        <f>75</f>
        <v>75</v>
      </c>
    </row>
    <row r="2344" spans="1:2" x14ac:dyDescent="0.2">
      <c r="A2344" s="3" t="s">
        <v>2339</v>
      </c>
      <c r="B2344" s="4">
        <f>75</f>
        <v>75</v>
      </c>
    </row>
    <row r="2345" spans="1:2" x14ac:dyDescent="0.2">
      <c r="A2345" s="3" t="s">
        <v>2340</v>
      </c>
      <c r="B2345" s="4">
        <f>75</f>
        <v>75</v>
      </c>
    </row>
    <row r="2346" spans="1:2" x14ac:dyDescent="0.2">
      <c r="A2346" s="3" t="s">
        <v>2341</v>
      </c>
      <c r="B2346" s="4">
        <f>75</f>
        <v>75</v>
      </c>
    </row>
    <row r="2347" spans="1:2" x14ac:dyDescent="0.2">
      <c r="A2347" s="3" t="s">
        <v>2342</v>
      </c>
      <c r="B2347" s="4">
        <f>75</f>
        <v>75</v>
      </c>
    </row>
    <row r="2348" spans="1:2" x14ac:dyDescent="0.2">
      <c r="A2348" s="3" t="s">
        <v>2343</v>
      </c>
      <c r="B2348" s="4">
        <f>75</f>
        <v>75</v>
      </c>
    </row>
    <row r="2349" spans="1:2" x14ac:dyDescent="0.2">
      <c r="A2349" s="3" t="s">
        <v>2344</v>
      </c>
      <c r="B2349" s="4">
        <f>75</f>
        <v>75</v>
      </c>
    </row>
    <row r="2350" spans="1:2" x14ac:dyDescent="0.2">
      <c r="A2350" s="3" t="s">
        <v>2345</v>
      </c>
      <c r="B2350" s="4">
        <f>74</f>
        <v>74</v>
      </c>
    </row>
    <row r="2351" spans="1:2" x14ac:dyDescent="0.2">
      <c r="A2351" s="3" t="s">
        <v>2346</v>
      </c>
      <c r="B2351" s="4">
        <f>74</f>
        <v>74</v>
      </c>
    </row>
    <row r="2352" spans="1:2" x14ac:dyDescent="0.2">
      <c r="A2352" s="3" t="s">
        <v>2347</v>
      </c>
      <c r="B2352" s="4">
        <f>73</f>
        <v>73</v>
      </c>
    </row>
    <row r="2353" spans="1:2" x14ac:dyDescent="0.2">
      <c r="A2353" s="3" t="s">
        <v>2348</v>
      </c>
      <c r="B2353" s="4">
        <f>73</f>
        <v>73</v>
      </c>
    </row>
    <row r="2354" spans="1:2" x14ac:dyDescent="0.2">
      <c r="A2354" s="3" t="s">
        <v>2349</v>
      </c>
      <c r="B2354" s="4">
        <f>73</f>
        <v>73</v>
      </c>
    </row>
    <row r="2355" spans="1:2" x14ac:dyDescent="0.2">
      <c r="A2355" s="3" t="s">
        <v>2350</v>
      </c>
      <c r="B2355" s="4">
        <f>73</f>
        <v>73</v>
      </c>
    </row>
    <row r="2356" spans="1:2" x14ac:dyDescent="0.2">
      <c r="A2356" s="3" t="s">
        <v>2351</v>
      </c>
      <c r="B2356" s="4">
        <f>73</f>
        <v>73</v>
      </c>
    </row>
    <row r="2357" spans="1:2" x14ac:dyDescent="0.2">
      <c r="A2357" s="3" t="s">
        <v>2352</v>
      </c>
      <c r="B2357" s="4">
        <f>73</f>
        <v>73</v>
      </c>
    </row>
    <row r="2358" spans="1:2" x14ac:dyDescent="0.2">
      <c r="A2358" s="3" t="s">
        <v>2353</v>
      </c>
      <c r="B2358" s="4">
        <f>73</f>
        <v>73</v>
      </c>
    </row>
    <row r="2359" spans="1:2" x14ac:dyDescent="0.2">
      <c r="A2359" s="3" t="s">
        <v>2354</v>
      </c>
      <c r="B2359" s="4">
        <f>72</f>
        <v>72</v>
      </c>
    </row>
    <row r="2360" spans="1:2" x14ac:dyDescent="0.2">
      <c r="A2360" s="3" t="s">
        <v>2355</v>
      </c>
      <c r="B2360" s="4">
        <f>72</f>
        <v>72</v>
      </c>
    </row>
    <row r="2361" spans="1:2" x14ac:dyDescent="0.2">
      <c r="A2361" s="3" t="s">
        <v>2356</v>
      </c>
      <c r="B2361" s="4">
        <f>72</f>
        <v>72</v>
      </c>
    </row>
    <row r="2362" spans="1:2" x14ac:dyDescent="0.2">
      <c r="A2362" s="3" t="s">
        <v>2357</v>
      </c>
      <c r="B2362" s="4">
        <f>72</f>
        <v>72</v>
      </c>
    </row>
    <row r="2363" spans="1:2" x14ac:dyDescent="0.2">
      <c r="A2363" s="3" t="s">
        <v>2358</v>
      </c>
      <c r="B2363" s="4">
        <f>71</f>
        <v>71</v>
      </c>
    </row>
    <row r="2364" spans="1:2" x14ac:dyDescent="0.2">
      <c r="A2364" s="3" t="s">
        <v>2359</v>
      </c>
      <c r="B2364" s="4">
        <f>71</f>
        <v>71</v>
      </c>
    </row>
    <row r="2365" spans="1:2" x14ac:dyDescent="0.2">
      <c r="A2365" s="3" t="s">
        <v>2360</v>
      </c>
      <c r="B2365" s="4">
        <f>71</f>
        <v>71</v>
      </c>
    </row>
    <row r="2366" spans="1:2" x14ac:dyDescent="0.2">
      <c r="A2366" s="3" t="s">
        <v>2361</v>
      </c>
      <c r="B2366" s="4">
        <f>71</f>
        <v>71</v>
      </c>
    </row>
    <row r="2367" spans="1:2" x14ac:dyDescent="0.2">
      <c r="A2367" s="3" t="s">
        <v>2362</v>
      </c>
      <c r="B2367" s="4">
        <f>71</f>
        <v>71</v>
      </c>
    </row>
    <row r="2368" spans="1:2" x14ac:dyDescent="0.2">
      <c r="A2368" s="3" t="s">
        <v>2363</v>
      </c>
      <c r="B2368" s="4">
        <f>71</f>
        <v>71</v>
      </c>
    </row>
    <row r="2369" spans="1:2" x14ac:dyDescent="0.2">
      <c r="A2369" s="3" t="s">
        <v>2364</v>
      </c>
      <c r="B2369" s="4">
        <f>71</f>
        <v>71</v>
      </c>
    </row>
    <row r="2370" spans="1:2" x14ac:dyDescent="0.2">
      <c r="A2370" s="3" t="s">
        <v>2365</v>
      </c>
      <c r="B2370" s="4">
        <f>71</f>
        <v>71</v>
      </c>
    </row>
    <row r="2371" spans="1:2" x14ac:dyDescent="0.2">
      <c r="A2371" s="3" t="s">
        <v>2366</v>
      </c>
      <c r="B2371" s="4">
        <f>71</f>
        <v>71</v>
      </c>
    </row>
    <row r="2372" spans="1:2" x14ac:dyDescent="0.2">
      <c r="A2372" s="3" t="s">
        <v>2367</v>
      </c>
      <c r="B2372" s="4">
        <f>71</f>
        <v>71</v>
      </c>
    </row>
    <row r="2373" spans="1:2" x14ac:dyDescent="0.2">
      <c r="A2373" s="3" t="s">
        <v>2368</v>
      </c>
      <c r="B2373" s="4">
        <f>71</f>
        <v>71</v>
      </c>
    </row>
    <row r="2374" spans="1:2" x14ac:dyDescent="0.2">
      <c r="A2374" s="3" t="s">
        <v>2369</v>
      </c>
      <c r="B2374" s="4">
        <f>71</f>
        <v>71</v>
      </c>
    </row>
    <row r="2375" spans="1:2" x14ac:dyDescent="0.2">
      <c r="A2375" s="3" t="s">
        <v>2370</v>
      </c>
      <c r="B2375" s="4">
        <f>71</f>
        <v>71</v>
      </c>
    </row>
    <row r="2376" spans="1:2" x14ac:dyDescent="0.2">
      <c r="A2376" s="3" t="s">
        <v>2371</v>
      </c>
      <c r="B2376" s="4">
        <f>70</f>
        <v>70</v>
      </c>
    </row>
    <row r="2377" spans="1:2" x14ac:dyDescent="0.2">
      <c r="A2377" s="3" t="s">
        <v>2372</v>
      </c>
      <c r="B2377" s="4">
        <f>70</f>
        <v>70</v>
      </c>
    </row>
    <row r="2378" spans="1:2" x14ac:dyDescent="0.2">
      <c r="A2378" s="3" t="s">
        <v>2373</v>
      </c>
      <c r="B2378" s="4">
        <f>70</f>
        <v>70</v>
      </c>
    </row>
    <row r="2379" spans="1:2" x14ac:dyDescent="0.2">
      <c r="A2379" s="3" t="s">
        <v>2374</v>
      </c>
      <c r="B2379" s="4">
        <f>69.5</f>
        <v>69.5</v>
      </c>
    </row>
    <row r="2380" spans="1:2" x14ac:dyDescent="0.2">
      <c r="A2380" s="3" t="s">
        <v>2375</v>
      </c>
      <c r="B2380" s="4">
        <f>69.5</f>
        <v>69.5</v>
      </c>
    </row>
    <row r="2381" spans="1:2" x14ac:dyDescent="0.2">
      <c r="A2381" s="3" t="s">
        <v>2376</v>
      </c>
      <c r="B2381" s="4">
        <f>69</f>
        <v>69</v>
      </c>
    </row>
    <row r="2382" spans="1:2" x14ac:dyDescent="0.2">
      <c r="A2382" s="3" t="s">
        <v>2377</v>
      </c>
      <c r="B2382" s="4">
        <f>69</f>
        <v>69</v>
      </c>
    </row>
    <row r="2383" spans="1:2" x14ac:dyDescent="0.2">
      <c r="A2383" s="3" t="s">
        <v>2378</v>
      </c>
      <c r="B2383" s="4">
        <f>69</f>
        <v>69</v>
      </c>
    </row>
    <row r="2384" spans="1:2" x14ac:dyDescent="0.2">
      <c r="A2384" s="3" t="s">
        <v>2379</v>
      </c>
      <c r="B2384" s="4">
        <f>68</f>
        <v>68</v>
      </c>
    </row>
    <row r="2385" spans="1:2" x14ac:dyDescent="0.2">
      <c r="A2385" s="3" t="s">
        <v>2380</v>
      </c>
      <c r="B2385" s="4">
        <f>68</f>
        <v>68</v>
      </c>
    </row>
    <row r="2386" spans="1:2" x14ac:dyDescent="0.2">
      <c r="A2386" s="3" t="s">
        <v>2381</v>
      </c>
      <c r="B2386" s="4">
        <f>68</f>
        <v>68</v>
      </c>
    </row>
    <row r="2387" spans="1:2" x14ac:dyDescent="0.2">
      <c r="A2387" s="3" t="s">
        <v>2382</v>
      </c>
      <c r="B2387" s="4">
        <f>68</f>
        <v>68</v>
      </c>
    </row>
    <row r="2388" spans="1:2" x14ac:dyDescent="0.2">
      <c r="A2388" s="3" t="s">
        <v>2383</v>
      </c>
      <c r="B2388" s="4">
        <f>68</f>
        <v>68</v>
      </c>
    </row>
    <row r="2389" spans="1:2" x14ac:dyDescent="0.2">
      <c r="A2389" s="3" t="s">
        <v>2384</v>
      </c>
      <c r="B2389" s="4">
        <f>67</f>
        <v>67</v>
      </c>
    </row>
    <row r="2390" spans="1:2" x14ac:dyDescent="0.2">
      <c r="A2390" s="3" t="s">
        <v>2385</v>
      </c>
      <c r="B2390" s="4">
        <f>67</f>
        <v>67</v>
      </c>
    </row>
    <row r="2391" spans="1:2" x14ac:dyDescent="0.2">
      <c r="A2391" s="3" t="s">
        <v>2386</v>
      </c>
      <c r="B2391" s="4">
        <f>67</f>
        <v>67</v>
      </c>
    </row>
    <row r="2392" spans="1:2" x14ac:dyDescent="0.2">
      <c r="A2392" s="3" t="s">
        <v>2387</v>
      </c>
      <c r="B2392" s="4">
        <f>67</f>
        <v>67</v>
      </c>
    </row>
    <row r="2393" spans="1:2" x14ac:dyDescent="0.2">
      <c r="A2393" s="3" t="s">
        <v>2388</v>
      </c>
      <c r="B2393" s="4">
        <f>67</f>
        <v>67</v>
      </c>
    </row>
    <row r="2394" spans="1:2" x14ac:dyDescent="0.2">
      <c r="A2394" s="3" t="s">
        <v>2389</v>
      </c>
      <c r="B2394" s="4">
        <f>66</f>
        <v>66</v>
      </c>
    </row>
    <row r="2395" spans="1:2" x14ac:dyDescent="0.2">
      <c r="A2395" s="3" t="s">
        <v>2390</v>
      </c>
      <c r="B2395" s="4">
        <f>66</f>
        <v>66</v>
      </c>
    </row>
    <row r="2396" spans="1:2" x14ac:dyDescent="0.2">
      <c r="A2396" s="3" t="s">
        <v>2391</v>
      </c>
      <c r="B2396" s="4">
        <f>66</f>
        <v>66</v>
      </c>
    </row>
    <row r="2397" spans="1:2" x14ac:dyDescent="0.2">
      <c r="A2397" s="3" t="s">
        <v>2392</v>
      </c>
      <c r="B2397" s="4">
        <f>66</f>
        <v>66</v>
      </c>
    </row>
    <row r="2398" spans="1:2" x14ac:dyDescent="0.2">
      <c r="A2398" s="3" t="s">
        <v>2393</v>
      </c>
      <c r="B2398" s="4">
        <f>66</f>
        <v>66</v>
      </c>
    </row>
    <row r="2399" spans="1:2" x14ac:dyDescent="0.2">
      <c r="A2399" s="3" t="s">
        <v>2394</v>
      </c>
      <c r="B2399" s="4">
        <f>66</f>
        <v>66</v>
      </c>
    </row>
    <row r="2400" spans="1:2" x14ac:dyDescent="0.2">
      <c r="A2400" s="3" t="s">
        <v>2395</v>
      </c>
      <c r="B2400" s="4">
        <f>66</f>
        <v>66</v>
      </c>
    </row>
    <row r="2401" spans="1:2" x14ac:dyDescent="0.2">
      <c r="A2401" s="3" t="s">
        <v>2396</v>
      </c>
      <c r="B2401" s="4">
        <f>65.5</f>
        <v>65.5</v>
      </c>
    </row>
    <row r="2402" spans="1:2" x14ac:dyDescent="0.2">
      <c r="A2402" s="3" t="s">
        <v>2397</v>
      </c>
      <c r="B2402" s="4">
        <f>65</f>
        <v>65</v>
      </c>
    </row>
    <row r="2403" spans="1:2" x14ac:dyDescent="0.2">
      <c r="A2403" s="3" t="s">
        <v>2398</v>
      </c>
      <c r="B2403" s="4">
        <f>65</f>
        <v>65</v>
      </c>
    </row>
    <row r="2404" spans="1:2" x14ac:dyDescent="0.2">
      <c r="A2404" s="3" t="s">
        <v>2399</v>
      </c>
      <c r="B2404" s="4">
        <f>65</f>
        <v>65</v>
      </c>
    </row>
    <row r="2405" spans="1:2" x14ac:dyDescent="0.2">
      <c r="A2405" s="3" t="s">
        <v>2400</v>
      </c>
      <c r="B2405" s="4">
        <f>64.67</f>
        <v>64.67</v>
      </c>
    </row>
    <row r="2406" spans="1:2" x14ac:dyDescent="0.2">
      <c r="A2406" s="3" t="s">
        <v>2401</v>
      </c>
      <c r="B2406" s="4">
        <f>64.3</f>
        <v>64.3</v>
      </c>
    </row>
    <row r="2407" spans="1:2" x14ac:dyDescent="0.2">
      <c r="A2407" s="3" t="s">
        <v>2402</v>
      </c>
      <c r="B2407" s="4">
        <f>64</f>
        <v>64</v>
      </c>
    </row>
    <row r="2408" spans="1:2" x14ac:dyDescent="0.2">
      <c r="A2408" s="3" t="s">
        <v>2403</v>
      </c>
      <c r="B2408" s="4">
        <f>64</f>
        <v>64</v>
      </c>
    </row>
    <row r="2409" spans="1:2" x14ac:dyDescent="0.2">
      <c r="A2409" s="3" t="s">
        <v>2404</v>
      </c>
      <c r="B2409" s="4">
        <f>63.68</f>
        <v>63.68</v>
      </c>
    </row>
    <row r="2410" spans="1:2" x14ac:dyDescent="0.2">
      <c r="A2410" s="3" t="s">
        <v>2405</v>
      </c>
      <c r="B2410" s="4">
        <f>63</f>
        <v>63</v>
      </c>
    </row>
    <row r="2411" spans="1:2" x14ac:dyDescent="0.2">
      <c r="A2411" s="3" t="s">
        <v>2406</v>
      </c>
      <c r="B2411" s="4">
        <f>63</f>
        <v>63</v>
      </c>
    </row>
    <row r="2412" spans="1:2" x14ac:dyDescent="0.2">
      <c r="A2412" s="3" t="s">
        <v>2407</v>
      </c>
      <c r="B2412" s="4">
        <f>63</f>
        <v>63</v>
      </c>
    </row>
    <row r="2413" spans="1:2" x14ac:dyDescent="0.2">
      <c r="A2413" s="3" t="s">
        <v>2408</v>
      </c>
      <c r="B2413" s="4">
        <f>62</f>
        <v>62</v>
      </c>
    </row>
    <row r="2414" spans="1:2" x14ac:dyDescent="0.2">
      <c r="A2414" s="3" t="s">
        <v>2409</v>
      </c>
      <c r="B2414" s="4">
        <f>62</f>
        <v>62</v>
      </c>
    </row>
    <row r="2415" spans="1:2" x14ac:dyDescent="0.2">
      <c r="A2415" s="3" t="s">
        <v>2410</v>
      </c>
      <c r="B2415" s="4">
        <f>62</f>
        <v>62</v>
      </c>
    </row>
    <row r="2416" spans="1:2" x14ac:dyDescent="0.2">
      <c r="A2416" s="3" t="s">
        <v>2411</v>
      </c>
      <c r="B2416" s="4">
        <f>62</f>
        <v>62</v>
      </c>
    </row>
    <row r="2417" spans="1:2" x14ac:dyDescent="0.2">
      <c r="A2417" s="3" t="s">
        <v>2412</v>
      </c>
      <c r="B2417" s="4">
        <f>62</f>
        <v>62</v>
      </c>
    </row>
    <row r="2418" spans="1:2" x14ac:dyDescent="0.2">
      <c r="A2418" s="3" t="s">
        <v>2413</v>
      </c>
      <c r="B2418" s="4">
        <f>62</f>
        <v>62</v>
      </c>
    </row>
    <row r="2419" spans="1:2" x14ac:dyDescent="0.2">
      <c r="A2419" s="3" t="s">
        <v>2414</v>
      </c>
      <c r="B2419" s="4">
        <f>62</f>
        <v>62</v>
      </c>
    </row>
    <row r="2420" spans="1:2" x14ac:dyDescent="0.2">
      <c r="A2420" s="3" t="s">
        <v>2415</v>
      </c>
      <c r="B2420" s="4">
        <f>62</f>
        <v>62</v>
      </c>
    </row>
    <row r="2421" spans="1:2" x14ac:dyDescent="0.2">
      <c r="A2421" s="3" t="s">
        <v>2416</v>
      </c>
      <c r="B2421" s="4">
        <f>62</f>
        <v>62</v>
      </c>
    </row>
    <row r="2422" spans="1:2" x14ac:dyDescent="0.2">
      <c r="A2422" s="3" t="s">
        <v>2417</v>
      </c>
      <c r="B2422" s="4">
        <f>62</f>
        <v>62</v>
      </c>
    </row>
    <row r="2423" spans="1:2" x14ac:dyDescent="0.2">
      <c r="A2423" s="3" t="s">
        <v>2418</v>
      </c>
      <c r="B2423" s="4">
        <f>62</f>
        <v>62</v>
      </c>
    </row>
    <row r="2424" spans="1:2" x14ac:dyDescent="0.2">
      <c r="A2424" s="3" t="s">
        <v>2419</v>
      </c>
      <c r="B2424" s="4">
        <f>62</f>
        <v>62</v>
      </c>
    </row>
    <row r="2425" spans="1:2" x14ac:dyDescent="0.2">
      <c r="A2425" s="3" t="s">
        <v>2420</v>
      </c>
      <c r="B2425" s="4">
        <f>62</f>
        <v>62</v>
      </c>
    </row>
    <row r="2426" spans="1:2" x14ac:dyDescent="0.2">
      <c r="A2426" s="3" t="s">
        <v>2421</v>
      </c>
      <c r="B2426" s="4">
        <f>62</f>
        <v>62</v>
      </c>
    </row>
    <row r="2427" spans="1:2" x14ac:dyDescent="0.2">
      <c r="A2427" s="3" t="s">
        <v>2422</v>
      </c>
      <c r="B2427" s="4">
        <f>62</f>
        <v>62</v>
      </c>
    </row>
    <row r="2428" spans="1:2" x14ac:dyDescent="0.2">
      <c r="A2428" s="3" t="s">
        <v>2423</v>
      </c>
      <c r="B2428" s="4">
        <f>51</f>
        <v>51</v>
      </c>
    </row>
    <row r="2429" spans="1:2" x14ac:dyDescent="0.2">
      <c r="A2429" s="3" t="s">
        <v>2424</v>
      </c>
      <c r="B2429" s="4">
        <f>11</f>
        <v>11</v>
      </c>
    </row>
    <row r="2430" spans="1:2" x14ac:dyDescent="0.2">
      <c r="A2430" s="3" t="s">
        <v>2425</v>
      </c>
      <c r="B2430" s="5">
        <f>(B2428)+(B2429)</f>
        <v>62</v>
      </c>
    </row>
    <row r="2431" spans="1:2" x14ac:dyDescent="0.2">
      <c r="A2431" s="3" t="s">
        <v>2426</v>
      </c>
      <c r="B2431" s="4">
        <f>62</f>
        <v>62</v>
      </c>
    </row>
    <row r="2432" spans="1:2" x14ac:dyDescent="0.2">
      <c r="A2432" s="3" t="s">
        <v>2427</v>
      </c>
      <c r="B2432" s="4">
        <f>62</f>
        <v>62</v>
      </c>
    </row>
    <row r="2433" spans="1:2" x14ac:dyDescent="0.2">
      <c r="A2433" s="3" t="s">
        <v>2428</v>
      </c>
      <c r="B2433" s="4">
        <f>62</f>
        <v>62</v>
      </c>
    </row>
    <row r="2434" spans="1:2" x14ac:dyDescent="0.2">
      <c r="A2434" s="3" t="s">
        <v>2429</v>
      </c>
      <c r="B2434" s="4">
        <f>62</f>
        <v>62</v>
      </c>
    </row>
    <row r="2435" spans="1:2" x14ac:dyDescent="0.2">
      <c r="A2435" s="3" t="s">
        <v>2430</v>
      </c>
      <c r="B2435" s="4">
        <f>62</f>
        <v>62</v>
      </c>
    </row>
    <row r="2436" spans="1:2" x14ac:dyDescent="0.2">
      <c r="A2436" s="3" t="s">
        <v>2431</v>
      </c>
      <c r="B2436" s="4">
        <f>62</f>
        <v>62</v>
      </c>
    </row>
    <row r="2437" spans="1:2" x14ac:dyDescent="0.2">
      <c r="A2437" s="3" t="s">
        <v>2432</v>
      </c>
      <c r="B2437" s="4">
        <f>62</f>
        <v>62</v>
      </c>
    </row>
    <row r="2438" spans="1:2" x14ac:dyDescent="0.2">
      <c r="A2438" s="3" t="s">
        <v>2433</v>
      </c>
      <c r="B2438" s="4">
        <f>62</f>
        <v>62</v>
      </c>
    </row>
    <row r="2439" spans="1:2" x14ac:dyDescent="0.2">
      <c r="A2439" s="3" t="s">
        <v>2434</v>
      </c>
      <c r="B2439" s="4">
        <f>62</f>
        <v>62</v>
      </c>
    </row>
    <row r="2440" spans="1:2" x14ac:dyDescent="0.2">
      <c r="A2440" s="3" t="s">
        <v>2435</v>
      </c>
      <c r="B2440" s="4">
        <f>62</f>
        <v>62</v>
      </c>
    </row>
    <row r="2441" spans="1:2" x14ac:dyDescent="0.2">
      <c r="A2441" s="3" t="s">
        <v>2436</v>
      </c>
      <c r="B2441" s="4">
        <f>62</f>
        <v>62</v>
      </c>
    </row>
    <row r="2442" spans="1:2" x14ac:dyDescent="0.2">
      <c r="A2442" s="3" t="s">
        <v>2437</v>
      </c>
      <c r="B2442" s="4">
        <f>62</f>
        <v>62</v>
      </c>
    </row>
    <row r="2443" spans="1:2" x14ac:dyDescent="0.2">
      <c r="A2443" s="3" t="s">
        <v>2438</v>
      </c>
      <c r="B2443" s="4">
        <f>61</f>
        <v>61</v>
      </c>
    </row>
    <row r="2444" spans="1:2" x14ac:dyDescent="0.2">
      <c r="A2444" s="3" t="s">
        <v>2439</v>
      </c>
      <c r="B2444" s="4">
        <f>61</f>
        <v>61</v>
      </c>
    </row>
    <row r="2445" spans="1:2" x14ac:dyDescent="0.2">
      <c r="A2445" s="3" t="s">
        <v>2440</v>
      </c>
      <c r="B2445" s="4">
        <f>61</f>
        <v>61</v>
      </c>
    </row>
    <row r="2446" spans="1:2" x14ac:dyDescent="0.2">
      <c r="A2446" s="3" t="s">
        <v>2441</v>
      </c>
      <c r="B2446" s="4">
        <f>61</f>
        <v>61</v>
      </c>
    </row>
    <row r="2447" spans="1:2" x14ac:dyDescent="0.2">
      <c r="A2447" s="3" t="s">
        <v>2442</v>
      </c>
      <c r="B2447" s="4">
        <f>61</f>
        <v>61</v>
      </c>
    </row>
    <row r="2448" spans="1:2" x14ac:dyDescent="0.2">
      <c r="A2448" s="3" t="s">
        <v>2443</v>
      </c>
      <c r="B2448" s="4">
        <f>61</f>
        <v>61</v>
      </c>
    </row>
    <row r="2449" spans="1:2" x14ac:dyDescent="0.2">
      <c r="A2449" s="3" t="s">
        <v>2444</v>
      </c>
      <c r="B2449" s="4">
        <f>61</f>
        <v>61</v>
      </c>
    </row>
    <row r="2450" spans="1:2" x14ac:dyDescent="0.2">
      <c r="A2450" s="3" t="s">
        <v>2445</v>
      </c>
      <c r="B2450" s="4">
        <f>61</f>
        <v>61</v>
      </c>
    </row>
    <row r="2451" spans="1:2" x14ac:dyDescent="0.2">
      <c r="A2451" s="3" t="s">
        <v>2446</v>
      </c>
      <c r="B2451" s="4">
        <f>61</f>
        <v>61</v>
      </c>
    </row>
    <row r="2452" spans="1:2" x14ac:dyDescent="0.2">
      <c r="A2452" s="3" t="s">
        <v>2447</v>
      </c>
      <c r="B2452" s="4">
        <f>61</f>
        <v>61</v>
      </c>
    </row>
    <row r="2453" spans="1:2" x14ac:dyDescent="0.2">
      <c r="A2453" s="3" t="s">
        <v>2448</v>
      </c>
      <c r="B2453" s="4">
        <f>61</f>
        <v>61</v>
      </c>
    </row>
    <row r="2454" spans="1:2" x14ac:dyDescent="0.2">
      <c r="A2454" s="3" t="s">
        <v>2449</v>
      </c>
      <c r="B2454" s="4">
        <f>61</f>
        <v>61</v>
      </c>
    </row>
    <row r="2455" spans="1:2" x14ac:dyDescent="0.2">
      <c r="A2455" s="3" t="s">
        <v>2450</v>
      </c>
      <c r="B2455" s="4">
        <f>61</f>
        <v>61</v>
      </c>
    </row>
    <row r="2456" spans="1:2" x14ac:dyDescent="0.2">
      <c r="A2456" s="3" t="s">
        <v>2451</v>
      </c>
      <c r="B2456" s="4">
        <f>61</f>
        <v>61</v>
      </c>
    </row>
    <row r="2457" spans="1:2" x14ac:dyDescent="0.2">
      <c r="A2457" s="3" t="s">
        <v>2452</v>
      </c>
      <c r="B2457" s="4">
        <f>61</f>
        <v>61</v>
      </c>
    </row>
    <row r="2458" spans="1:2" x14ac:dyDescent="0.2">
      <c r="A2458" s="3" t="s">
        <v>2453</v>
      </c>
      <c r="B2458" s="4">
        <f>61</f>
        <v>61</v>
      </c>
    </row>
    <row r="2459" spans="1:2" x14ac:dyDescent="0.2">
      <c r="A2459" s="3" t="s">
        <v>2454</v>
      </c>
      <c r="B2459" s="4">
        <f>61</f>
        <v>61</v>
      </c>
    </row>
    <row r="2460" spans="1:2" x14ac:dyDescent="0.2">
      <c r="A2460" s="3" t="s">
        <v>2455</v>
      </c>
      <c r="B2460" s="4">
        <f>61</f>
        <v>61</v>
      </c>
    </row>
    <row r="2461" spans="1:2" x14ac:dyDescent="0.2">
      <c r="A2461" s="3" t="s">
        <v>2456</v>
      </c>
      <c r="B2461" s="4">
        <f>61</f>
        <v>61</v>
      </c>
    </row>
    <row r="2462" spans="1:2" x14ac:dyDescent="0.2">
      <c r="A2462" s="3" t="s">
        <v>2457</v>
      </c>
      <c r="B2462" s="4">
        <f>61</f>
        <v>61</v>
      </c>
    </row>
    <row r="2463" spans="1:2" x14ac:dyDescent="0.2">
      <c r="A2463" s="3" t="s">
        <v>2458</v>
      </c>
      <c r="B2463" s="4">
        <f>60</f>
        <v>60</v>
      </c>
    </row>
    <row r="2464" spans="1:2" x14ac:dyDescent="0.2">
      <c r="A2464" s="3" t="s">
        <v>2459</v>
      </c>
      <c r="B2464" s="4">
        <f>60</f>
        <v>60</v>
      </c>
    </row>
    <row r="2465" spans="1:2" x14ac:dyDescent="0.2">
      <c r="A2465" s="3" t="s">
        <v>2460</v>
      </c>
      <c r="B2465" s="4">
        <f>60</f>
        <v>60</v>
      </c>
    </row>
    <row r="2466" spans="1:2" x14ac:dyDescent="0.2">
      <c r="A2466" s="3" t="s">
        <v>2461</v>
      </c>
      <c r="B2466" s="4">
        <f>60</f>
        <v>60</v>
      </c>
    </row>
    <row r="2467" spans="1:2" x14ac:dyDescent="0.2">
      <c r="A2467" s="3" t="s">
        <v>2462</v>
      </c>
      <c r="B2467" s="4">
        <f>60</f>
        <v>60</v>
      </c>
    </row>
    <row r="2468" spans="1:2" x14ac:dyDescent="0.2">
      <c r="A2468" s="3" t="s">
        <v>2463</v>
      </c>
      <c r="B2468" s="4">
        <f>60</f>
        <v>60</v>
      </c>
    </row>
    <row r="2469" spans="1:2" x14ac:dyDescent="0.2">
      <c r="A2469" s="3" t="s">
        <v>2464</v>
      </c>
      <c r="B2469" s="4">
        <f>60</f>
        <v>60</v>
      </c>
    </row>
    <row r="2470" spans="1:2" x14ac:dyDescent="0.2">
      <c r="A2470" s="3" t="s">
        <v>2465</v>
      </c>
      <c r="B2470" s="4">
        <f>60</f>
        <v>60</v>
      </c>
    </row>
    <row r="2471" spans="1:2" x14ac:dyDescent="0.2">
      <c r="A2471" s="3" t="s">
        <v>2466</v>
      </c>
      <c r="B2471" s="4">
        <f>60</f>
        <v>60</v>
      </c>
    </row>
    <row r="2472" spans="1:2" x14ac:dyDescent="0.2">
      <c r="A2472" s="3" t="s">
        <v>2467</v>
      </c>
      <c r="B2472" s="4">
        <f>60</f>
        <v>60</v>
      </c>
    </row>
    <row r="2473" spans="1:2" x14ac:dyDescent="0.2">
      <c r="A2473" s="3" t="s">
        <v>2468</v>
      </c>
      <c r="B2473" s="4">
        <f>60</f>
        <v>60</v>
      </c>
    </row>
    <row r="2474" spans="1:2" x14ac:dyDescent="0.2">
      <c r="A2474" s="3" t="s">
        <v>2469</v>
      </c>
      <c r="B2474" s="4">
        <f>60</f>
        <v>60</v>
      </c>
    </row>
    <row r="2475" spans="1:2" x14ac:dyDescent="0.2">
      <c r="A2475" s="3" t="s">
        <v>2470</v>
      </c>
      <c r="B2475" s="4">
        <f>58</f>
        <v>58</v>
      </c>
    </row>
    <row r="2476" spans="1:2" x14ac:dyDescent="0.2">
      <c r="A2476" s="3" t="s">
        <v>2471</v>
      </c>
      <c r="B2476" s="4">
        <f>58</f>
        <v>58</v>
      </c>
    </row>
    <row r="2477" spans="1:2" x14ac:dyDescent="0.2">
      <c r="A2477" s="3" t="s">
        <v>2472</v>
      </c>
      <c r="B2477" s="4">
        <f>58</f>
        <v>58</v>
      </c>
    </row>
    <row r="2478" spans="1:2" x14ac:dyDescent="0.2">
      <c r="A2478" s="3" t="s">
        <v>2473</v>
      </c>
      <c r="B2478" s="4">
        <f>58</f>
        <v>58</v>
      </c>
    </row>
    <row r="2479" spans="1:2" x14ac:dyDescent="0.2">
      <c r="A2479" s="3" t="s">
        <v>2474</v>
      </c>
      <c r="B2479" s="4">
        <f>58</f>
        <v>58</v>
      </c>
    </row>
    <row r="2480" spans="1:2" x14ac:dyDescent="0.2">
      <c r="A2480" s="3" t="s">
        <v>2475</v>
      </c>
      <c r="B2480" s="4">
        <f>58</f>
        <v>58</v>
      </c>
    </row>
    <row r="2481" spans="1:2" x14ac:dyDescent="0.2">
      <c r="A2481" s="3" t="s">
        <v>2476</v>
      </c>
      <c r="B2481" s="4">
        <f>57</f>
        <v>57</v>
      </c>
    </row>
    <row r="2482" spans="1:2" x14ac:dyDescent="0.2">
      <c r="A2482" s="3" t="s">
        <v>2477</v>
      </c>
      <c r="B2482" s="4">
        <f>57</f>
        <v>57</v>
      </c>
    </row>
    <row r="2483" spans="1:2" x14ac:dyDescent="0.2">
      <c r="A2483" s="3" t="s">
        <v>2478</v>
      </c>
      <c r="B2483" s="4">
        <f>57</f>
        <v>57</v>
      </c>
    </row>
    <row r="2484" spans="1:2" x14ac:dyDescent="0.2">
      <c r="A2484" s="3" t="s">
        <v>2479</v>
      </c>
      <c r="B2484" s="4">
        <f>56</f>
        <v>56</v>
      </c>
    </row>
    <row r="2485" spans="1:2" x14ac:dyDescent="0.2">
      <c r="A2485" s="3" t="s">
        <v>2480</v>
      </c>
      <c r="B2485" s="4">
        <f>55</f>
        <v>55</v>
      </c>
    </row>
    <row r="2486" spans="1:2" x14ac:dyDescent="0.2">
      <c r="A2486" s="3" t="s">
        <v>2481</v>
      </c>
      <c r="B2486" s="4">
        <f>55</f>
        <v>55</v>
      </c>
    </row>
    <row r="2487" spans="1:2" x14ac:dyDescent="0.2">
      <c r="A2487" s="3" t="s">
        <v>2482</v>
      </c>
      <c r="B2487" s="4">
        <f>55</f>
        <v>55</v>
      </c>
    </row>
    <row r="2488" spans="1:2" x14ac:dyDescent="0.2">
      <c r="A2488" s="3" t="s">
        <v>2483</v>
      </c>
      <c r="B2488" s="4">
        <f>55</f>
        <v>55</v>
      </c>
    </row>
    <row r="2489" spans="1:2" x14ac:dyDescent="0.2">
      <c r="A2489" s="3" t="s">
        <v>2484</v>
      </c>
      <c r="B2489" s="4">
        <f>55</f>
        <v>55</v>
      </c>
    </row>
    <row r="2490" spans="1:2" x14ac:dyDescent="0.2">
      <c r="A2490" s="3" t="s">
        <v>2485</v>
      </c>
      <c r="B2490" s="4">
        <f>55</f>
        <v>55</v>
      </c>
    </row>
    <row r="2491" spans="1:2" x14ac:dyDescent="0.2">
      <c r="A2491" s="3" t="s">
        <v>2486</v>
      </c>
      <c r="B2491" s="4">
        <f>55</f>
        <v>55</v>
      </c>
    </row>
    <row r="2492" spans="1:2" x14ac:dyDescent="0.2">
      <c r="A2492" s="3" t="s">
        <v>2487</v>
      </c>
      <c r="B2492" s="4">
        <f>55</f>
        <v>55</v>
      </c>
    </row>
    <row r="2493" spans="1:2" x14ac:dyDescent="0.2">
      <c r="A2493" s="3" t="s">
        <v>2488</v>
      </c>
      <c r="B2493" s="4">
        <f>55</f>
        <v>55</v>
      </c>
    </row>
    <row r="2494" spans="1:2" x14ac:dyDescent="0.2">
      <c r="A2494" s="3" t="s">
        <v>2489</v>
      </c>
      <c r="B2494" s="4">
        <f>55</f>
        <v>55</v>
      </c>
    </row>
    <row r="2495" spans="1:2" x14ac:dyDescent="0.2">
      <c r="A2495" s="3" t="s">
        <v>2490</v>
      </c>
      <c r="B2495" s="4">
        <f>55</f>
        <v>55</v>
      </c>
    </row>
    <row r="2496" spans="1:2" x14ac:dyDescent="0.2">
      <c r="A2496" s="3" t="s">
        <v>2491</v>
      </c>
      <c r="B2496" s="4">
        <f>55</f>
        <v>55</v>
      </c>
    </row>
    <row r="2497" spans="1:2" x14ac:dyDescent="0.2">
      <c r="A2497" s="3" t="s">
        <v>2492</v>
      </c>
      <c r="B2497" s="4">
        <f>55</f>
        <v>55</v>
      </c>
    </row>
    <row r="2498" spans="1:2" x14ac:dyDescent="0.2">
      <c r="A2498" s="3" t="s">
        <v>2493</v>
      </c>
      <c r="B2498" s="4">
        <f>54</f>
        <v>54</v>
      </c>
    </row>
    <row r="2499" spans="1:2" x14ac:dyDescent="0.2">
      <c r="A2499" s="3" t="s">
        <v>2494</v>
      </c>
      <c r="B2499" s="4">
        <f>54</f>
        <v>54</v>
      </c>
    </row>
    <row r="2500" spans="1:2" x14ac:dyDescent="0.2">
      <c r="A2500" s="3" t="s">
        <v>2495</v>
      </c>
      <c r="B2500" s="4">
        <f>54</f>
        <v>54</v>
      </c>
    </row>
    <row r="2501" spans="1:2" x14ac:dyDescent="0.2">
      <c r="A2501" s="3" t="s">
        <v>2496</v>
      </c>
      <c r="B2501" s="4">
        <f>54</f>
        <v>54</v>
      </c>
    </row>
    <row r="2502" spans="1:2" x14ac:dyDescent="0.2">
      <c r="A2502" s="3" t="s">
        <v>2497</v>
      </c>
      <c r="B2502" s="4">
        <f>54</f>
        <v>54</v>
      </c>
    </row>
    <row r="2503" spans="1:2" x14ac:dyDescent="0.2">
      <c r="A2503" s="3" t="s">
        <v>2498</v>
      </c>
      <c r="B2503" s="4">
        <f>54</f>
        <v>54</v>
      </c>
    </row>
    <row r="2504" spans="1:2" x14ac:dyDescent="0.2">
      <c r="A2504" s="3" t="s">
        <v>2499</v>
      </c>
      <c r="B2504" s="4">
        <f>54</f>
        <v>54</v>
      </c>
    </row>
    <row r="2505" spans="1:2" x14ac:dyDescent="0.2">
      <c r="A2505" s="3" t="s">
        <v>2500</v>
      </c>
      <c r="B2505" s="4">
        <f>54</f>
        <v>54</v>
      </c>
    </row>
    <row r="2506" spans="1:2" x14ac:dyDescent="0.2">
      <c r="A2506" s="3" t="s">
        <v>2501</v>
      </c>
      <c r="B2506" s="4">
        <f>54</f>
        <v>54</v>
      </c>
    </row>
    <row r="2507" spans="1:2" x14ac:dyDescent="0.2">
      <c r="A2507" s="3" t="s">
        <v>2502</v>
      </c>
      <c r="B2507" s="4">
        <f>54</f>
        <v>54</v>
      </c>
    </row>
    <row r="2508" spans="1:2" x14ac:dyDescent="0.2">
      <c r="A2508" s="3" t="s">
        <v>2503</v>
      </c>
      <c r="B2508" s="4">
        <f>54</f>
        <v>54</v>
      </c>
    </row>
    <row r="2509" spans="1:2" x14ac:dyDescent="0.2">
      <c r="A2509" s="3" t="s">
        <v>2504</v>
      </c>
      <c r="B2509" s="4">
        <f>54</f>
        <v>54</v>
      </c>
    </row>
    <row r="2510" spans="1:2" x14ac:dyDescent="0.2">
      <c r="A2510" s="3" t="s">
        <v>2505</v>
      </c>
      <c r="B2510" s="4">
        <f>54</f>
        <v>54</v>
      </c>
    </row>
    <row r="2511" spans="1:2" x14ac:dyDescent="0.2">
      <c r="A2511" s="3" t="s">
        <v>2506</v>
      </c>
      <c r="B2511" s="4">
        <f>54</f>
        <v>54</v>
      </c>
    </row>
    <row r="2512" spans="1:2" x14ac:dyDescent="0.2">
      <c r="A2512" s="3" t="s">
        <v>2507</v>
      </c>
      <c r="B2512" s="4">
        <f t="shared" ref="B2512:B2523" si="0">53.3</f>
        <v>53.3</v>
      </c>
    </row>
    <row r="2513" spans="1:2" x14ac:dyDescent="0.2">
      <c r="A2513" s="3" t="s">
        <v>2508</v>
      </c>
      <c r="B2513" s="4">
        <f t="shared" si="0"/>
        <v>53.3</v>
      </c>
    </row>
    <row r="2514" spans="1:2" x14ac:dyDescent="0.2">
      <c r="A2514" s="3" t="s">
        <v>2509</v>
      </c>
      <c r="B2514" s="4">
        <f t="shared" si="0"/>
        <v>53.3</v>
      </c>
    </row>
    <row r="2515" spans="1:2" x14ac:dyDescent="0.2">
      <c r="A2515" s="3" t="s">
        <v>2510</v>
      </c>
      <c r="B2515" s="4">
        <f t="shared" si="0"/>
        <v>53.3</v>
      </c>
    </row>
    <row r="2516" spans="1:2" x14ac:dyDescent="0.2">
      <c r="A2516" s="3" t="s">
        <v>2511</v>
      </c>
      <c r="B2516" s="4">
        <f t="shared" si="0"/>
        <v>53.3</v>
      </c>
    </row>
    <row r="2517" spans="1:2" x14ac:dyDescent="0.2">
      <c r="A2517" s="3" t="s">
        <v>2512</v>
      </c>
      <c r="B2517" s="4">
        <f t="shared" si="0"/>
        <v>53.3</v>
      </c>
    </row>
    <row r="2518" spans="1:2" x14ac:dyDescent="0.2">
      <c r="A2518" s="3" t="s">
        <v>2513</v>
      </c>
      <c r="B2518" s="4">
        <f t="shared" si="0"/>
        <v>53.3</v>
      </c>
    </row>
    <row r="2519" spans="1:2" x14ac:dyDescent="0.2">
      <c r="A2519" s="3" t="s">
        <v>2514</v>
      </c>
      <c r="B2519" s="4">
        <f t="shared" si="0"/>
        <v>53.3</v>
      </c>
    </row>
    <row r="2520" spans="1:2" x14ac:dyDescent="0.2">
      <c r="A2520" s="3" t="s">
        <v>2515</v>
      </c>
      <c r="B2520" s="4">
        <f t="shared" si="0"/>
        <v>53.3</v>
      </c>
    </row>
    <row r="2521" spans="1:2" x14ac:dyDescent="0.2">
      <c r="A2521" s="3" t="s">
        <v>2516</v>
      </c>
      <c r="B2521" s="4">
        <f t="shared" si="0"/>
        <v>53.3</v>
      </c>
    </row>
    <row r="2522" spans="1:2" x14ac:dyDescent="0.2">
      <c r="A2522" s="3" t="s">
        <v>2517</v>
      </c>
      <c r="B2522" s="4">
        <f t="shared" si="0"/>
        <v>53.3</v>
      </c>
    </row>
    <row r="2523" spans="1:2" x14ac:dyDescent="0.2">
      <c r="A2523" s="3" t="s">
        <v>2518</v>
      </c>
      <c r="B2523" s="4">
        <f t="shared" si="0"/>
        <v>53.3</v>
      </c>
    </row>
    <row r="2524" spans="1:2" x14ac:dyDescent="0.2">
      <c r="A2524" s="3" t="s">
        <v>2519</v>
      </c>
      <c r="B2524" s="4">
        <f>53</f>
        <v>53</v>
      </c>
    </row>
    <row r="2525" spans="1:2" x14ac:dyDescent="0.2">
      <c r="A2525" s="3" t="s">
        <v>2520</v>
      </c>
      <c r="B2525" s="4">
        <f>53</f>
        <v>53</v>
      </c>
    </row>
    <row r="2526" spans="1:2" x14ac:dyDescent="0.2">
      <c r="A2526" s="3" t="s">
        <v>2521</v>
      </c>
      <c r="B2526" s="4">
        <f>53</f>
        <v>53</v>
      </c>
    </row>
    <row r="2527" spans="1:2" x14ac:dyDescent="0.2">
      <c r="A2527" s="3" t="s">
        <v>2522</v>
      </c>
      <c r="B2527" s="4">
        <f>53</f>
        <v>53</v>
      </c>
    </row>
    <row r="2528" spans="1:2" x14ac:dyDescent="0.2">
      <c r="A2528" s="3" t="s">
        <v>2523</v>
      </c>
      <c r="B2528" s="4">
        <f t="shared" ref="B2528:B2535" si="1">52.7</f>
        <v>52.7</v>
      </c>
    </row>
    <row r="2529" spans="1:2" x14ac:dyDescent="0.2">
      <c r="A2529" s="3" t="s">
        <v>2524</v>
      </c>
      <c r="B2529" s="4">
        <f t="shared" si="1"/>
        <v>52.7</v>
      </c>
    </row>
    <row r="2530" spans="1:2" x14ac:dyDescent="0.2">
      <c r="A2530" s="3" t="s">
        <v>2525</v>
      </c>
      <c r="B2530" s="4">
        <f t="shared" si="1"/>
        <v>52.7</v>
      </c>
    </row>
    <row r="2531" spans="1:2" x14ac:dyDescent="0.2">
      <c r="A2531" s="3" t="s">
        <v>2526</v>
      </c>
      <c r="B2531" s="4">
        <f t="shared" si="1"/>
        <v>52.7</v>
      </c>
    </row>
    <row r="2532" spans="1:2" x14ac:dyDescent="0.2">
      <c r="A2532" s="3" t="s">
        <v>2527</v>
      </c>
      <c r="B2532" s="4">
        <f t="shared" si="1"/>
        <v>52.7</v>
      </c>
    </row>
    <row r="2533" spans="1:2" x14ac:dyDescent="0.2">
      <c r="A2533" s="3" t="s">
        <v>2528</v>
      </c>
      <c r="B2533" s="4">
        <f t="shared" si="1"/>
        <v>52.7</v>
      </c>
    </row>
    <row r="2534" spans="1:2" x14ac:dyDescent="0.2">
      <c r="A2534" s="3" t="s">
        <v>2529</v>
      </c>
      <c r="B2534" s="4">
        <f t="shared" si="1"/>
        <v>52.7</v>
      </c>
    </row>
    <row r="2535" spans="1:2" x14ac:dyDescent="0.2">
      <c r="A2535" s="3" t="s">
        <v>2530</v>
      </c>
      <c r="B2535" s="4">
        <f t="shared" si="1"/>
        <v>52.7</v>
      </c>
    </row>
    <row r="2536" spans="1:2" x14ac:dyDescent="0.2">
      <c r="A2536" s="3" t="s">
        <v>2531</v>
      </c>
      <c r="B2536" s="4">
        <f>52</f>
        <v>52</v>
      </c>
    </row>
    <row r="2537" spans="1:2" x14ac:dyDescent="0.2">
      <c r="A2537" s="3" t="s">
        <v>2532</v>
      </c>
      <c r="B2537" s="4">
        <f>52</f>
        <v>52</v>
      </c>
    </row>
    <row r="2538" spans="1:2" x14ac:dyDescent="0.2">
      <c r="A2538" s="3" t="s">
        <v>2533</v>
      </c>
      <c r="B2538" s="4">
        <f>52</f>
        <v>52</v>
      </c>
    </row>
    <row r="2539" spans="1:2" x14ac:dyDescent="0.2">
      <c r="A2539" s="3" t="s">
        <v>2534</v>
      </c>
      <c r="B2539" s="4">
        <f>51.55</f>
        <v>51.55</v>
      </c>
    </row>
    <row r="2540" spans="1:2" x14ac:dyDescent="0.2">
      <c r="A2540" s="3" t="s">
        <v>2535</v>
      </c>
      <c r="B2540" s="4">
        <f>51.51</f>
        <v>51.51</v>
      </c>
    </row>
    <row r="2541" spans="1:2" x14ac:dyDescent="0.2">
      <c r="A2541" s="3" t="s">
        <v>2536</v>
      </c>
      <c r="B2541" s="4">
        <f>51</f>
        <v>51</v>
      </c>
    </row>
    <row r="2542" spans="1:2" x14ac:dyDescent="0.2">
      <c r="A2542" s="3" t="s">
        <v>2537</v>
      </c>
      <c r="B2542" s="4">
        <f>51</f>
        <v>51</v>
      </c>
    </row>
    <row r="2543" spans="1:2" x14ac:dyDescent="0.2">
      <c r="A2543" s="3" t="s">
        <v>2538</v>
      </c>
      <c r="B2543" s="4">
        <f>51</f>
        <v>51</v>
      </c>
    </row>
    <row r="2544" spans="1:2" x14ac:dyDescent="0.2">
      <c r="A2544" s="3" t="s">
        <v>2539</v>
      </c>
      <c r="B2544" s="4">
        <f>51</f>
        <v>51</v>
      </c>
    </row>
    <row r="2545" spans="1:2" x14ac:dyDescent="0.2">
      <c r="A2545" s="3" t="s">
        <v>2540</v>
      </c>
      <c r="B2545" s="4">
        <f>51</f>
        <v>51</v>
      </c>
    </row>
    <row r="2546" spans="1:2" x14ac:dyDescent="0.2">
      <c r="A2546" s="3" t="s">
        <v>2541</v>
      </c>
      <c r="B2546" s="4">
        <f>51</f>
        <v>51</v>
      </c>
    </row>
    <row r="2547" spans="1:2" x14ac:dyDescent="0.2">
      <c r="A2547" s="3" t="s">
        <v>2542</v>
      </c>
      <c r="B2547" s="4">
        <f>51</f>
        <v>51</v>
      </c>
    </row>
    <row r="2548" spans="1:2" x14ac:dyDescent="0.2">
      <c r="A2548" s="3" t="s">
        <v>2543</v>
      </c>
      <c r="B2548" s="4">
        <f>51</f>
        <v>51</v>
      </c>
    </row>
    <row r="2549" spans="1:2" x14ac:dyDescent="0.2">
      <c r="A2549" s="3" t="s">
        <v>2544</v>
      </c>
      <c r="B2549" s="4">
        <f>51</f>
        <v>51</v>
      </c>
    </row>
    <row r="2550" spans="1:2" x14ac:dyDescent="0.2">
      <c r="A2550" s="3" t="s">
        <v>2545</v>
      </c>
      <c r="B2550" s="4">
        <f>51</f>
        <v>51</v>
      </c>
    </row>
    <row r="2551" spans="1:2" x14ac:dyDescent="0.2">
      <c r="A2551" s="3" t="s">
        <v>2546</v>
      </c>
      <c r="B2551" s="4">
        <f>51</f>
        <v>51</v>
      </c>
    </row>
    <row r="2552" spans="1:2" x14ac:dyDescent="0.2">
      <c r="A2552" s="3" t="s">
        <v>2547</v>
      </c>
      <c r="B2552" s="4">
        <f>51</f>
        <v>51</v>
      </c>
    </row>
    <row r="2553" spans="1:2" x14ac:dyDescent="0.2">
      <c r="A2553" s="3" t="s">
        <v>2548</v>
      </c>
      <c r="B2553" s="4">
        <f>51</f>
        <v>51</v>
      </c>
    </row>
    <row r="2554" spans="1:2" x14ac:dyDescent="0.2">
      <c r="A2554" s="3" t="s">
        <v>2549</v>
      </c>
      <c r="B2554" s="4">
        <f>51</f>
        <v>51</v>
      </c>
    </row>
    <row r="2555" spans="1:2" x14ac:dyDescent="0.2">
      <c r="A2555" s="3" t="s">
        <v>2550</v>
      </c>
      <c r="B2555" s="4">
        <f>51</f>
        <v>51</v>
      </c>
    </row>
    <row r="2556" spans="1:2" x14ac:dyDescent="0.2">
      <c r="A2556" s="3" t="s">
        <v>2551</v>
      </c>
      <c r="B2556" s="4">
        <f>51</f>
        <v>51</v>
      </c>
    </row>
    <row r="2557" spans="1:2" x14ac:dyDescent="0.2">
      <c r="A2557" s="3" t="s">
        <v>2552</v>
      </c>
      <c r="B2557" s="4">
        <f>51</f>
        <v>51</v>
      </c>
    </row>
    <row r="2558" spans="1:2" x14ac:dyDescent="0.2">
      <c r="A2558" s="3" t="s">
        <v>2553</v>
      </c>
      <c r="B2558" s="4">
        <f>51</f>
        <v>51</v>
      </c>
    </row>
    <row r="2559" spans="1:2" x14ac:dyDescent="0.2">
      <c r="A2559" s="3" t="s">
        <v>2554</v>
      </c>
      <c r="B2559" s="4">
        <f>51</f>
        <v>51</v>
      </c>
    </row>
    <row r="2560" spans="1:2" x14ac:dyDescent="0.2">
      <c r="A2560" s="3" t="s">
        <v>2555</v>
      </c>
      <c r="B2560" s="4">
        <f>51</f>
        <v>51</v>
      </c>
    </row>
    <row r="2561" spans="1:2" x14ac:dyDescent="0.2">
      <c r="A2561" s="3" t="s">
        <v>2556</v>
      </c>
      <c r="B2561" s="4">
        <f>51</f>
        <v>51</v>
      </c>
    </row>
    <row r="2562" spans="1:2" x14ac:dyDescent="0.2">
      <c r="A2562" s="3" t="s">
        <v>2557</v>
      </c>
      <c r="B2562" s="4">
        <f>51</f>
        <v>51</v>
      </c>
    </row>
    <row r="2563" spans="1:2" x14ac:dyDescent="0.2">
      <c r="A2563" s="3" t="s">
        <v>2558</v>
      </c>
      <c r="B2563" s="4">
        <f>51</f>
        <v>51</v>
      </c>
    </row>
    <row r="2564" spans="1:2" x14ac:dyDescent="0.2">
      <c r="A2564" s="3" t="s">
        <v>2559</v>
      </c>
      <c r="B2564" s="4">
        <f>51</f>
        <v>51</v>
      </c>
    </row>
    <row r="2565" spans="1:2" x14ac:dyDescent="0.2">
      <c r="A2565" s="3" t="s">
        <v>2560</v>
      </c>
      <c r="B2565" s="4">
        <f>51</f>
        <v>51</v>
      </c>
    </row>
    <row r="2566" spans="1:2" x14ac:dyDescent="0.2">
      <c r="A2566" s="3" t="s">
        <v>2561</v>
      </c>
      <c r="B2566" s="4">
        <f>51</f>
        <v>51</v>
      </c>
    </row>
    <row r="2567" spans="1:2" x14ac:dyDescent="0.2">
      <c r="A2567" s="3" t="s">
        <v>2562</v>
      </c>
      <c r="B2567" s="4">
        <f>51</f>
        <v>51</v>
      </c>
    </row>
    <row r="2568" spans="1:2" x14ac:dyDescent="0.2">
      <c r="A2568" s="3" t="s">
        <v>2563</v>
      </c>
      <c r="B2568" s="4">
        <f>51</f>
        <v>51</v>
      </c>
    </row>
    <row r="2569" spans="1:2" x14ac:dyDescent="0.2">
      <c r="A2569" s="3" t="s">
        <v>2564</v>
      </c>
      <c r="B2569" s="4">
        <f>51</f>
        <v>51</v>
      </c>
    </row>
    <row r="2570" spans="1:2" x14ac:dyDescent="0.2">
      <c r="A2570" s="3" t="s">
        <v>2565</v>
      </c>
      <c r="B2570" s="4">
        <f>51</f>
        <v>51</v>
      </c>
    </row>
    <row r="2571" spans="1:2" x14ac:dyDescent="0.2">
      <c r="A2571" s="3" t="s">
        <v>2566</v>
      </c>
      <c r="B2571" s="4">
        <f>51</f>
        <v>51</v>
      </c>
    </row>
    <row r="2572" spans="1:2" x14ac:dyDescent="0.2">
      <c r="A2572" s="3" t="s">
        <v>2567</v>
      </c>
      <c r="B2572" s="4">
        <f>51</f>
        <v>51</v>
      </c>
    </row>
    <row r="2573" spans="1:2" x14ac:dyDescent="0.2">
      <c r="A2573" s="3" t="s">
        <v>2568</v>
      </c>
      <c r="B2573" s="4">
        <f>51</f>
        <v>51</v>
      </c>
    </row>
    <row r="2574" spans="1:2" x14ac:dyDescent="0.2">
      <c r="A2574" s="3" t="s">
        <v>2569</v>
      </c>
      <c r="B2574" s="4">
        <f>51</f>
        <v>51</v>
      </c>
    </row>
    <row r="2575" spans="1:2" x14ac:dyDescent="0.2">
      <c r="A2575" s="3" t="s">
        <v>2570</v>
      </c>
      <c r="B2575" s="4">
        <f>51</f>
        <v>51</v>
      </c>
    </row>
    <row r="2576" spans="1:2" x14ac:dyDescent="0.2">
      <c r="A2576" s="3" t="s">
        <v>2571</v>
      </c>
      <c r="B2576" s="4">
        <f>51</f>
        <v>51</v>
      </c>
    </row>
    <row r="2577" spans="1:2" x14ac:dyDescent="0.2">
      <c r="A2577" s="3" t="s">
        <v>2572</v>
      </c>
      <c r="B2577" s="4">
        <f>51</f>
        <v>51</v>
      </c>
    </row>
    <row r="2578" spans="1:2" x14ac:dyDescent="0.2">
      <c r="A2578" s="3" t="s">
        <v>2573</v>
      </c>
      <c r="B2578" s="4">
        <f>51</f>
        <v>51</v>
      </c>
    </row>
    <row r="2579" spans="1:2" x14ac:dyDescent="0.2">
      <c r="A2579" s="3" t="s">
        <v>2574</v>
      </c>
      <c r="B2579" s="4">
        <f>51</f>
        <v>51</v>
      </c>
    </row>
    <row r="2580" spans="1:2" x14ac:dyDescent="0.2">
      <c r="A2580" s="3" t="s">
        <v>2575</v>
      </c>
      <c r="B2580" s="4">
        <f>51</f>
        <v>51</v>
      </c>
    </row>
    <row r="2581" spans="1:2" x14ac:dyDescent="0.2">
      <c r="A2581" s="3" t="s">
        <v>2576</v>
      </c>
      <c r="B2581" s="4">
        <f>51</f>
        <v>51</v>
      </c>
    </row>
    <row r="2582" spans="1:2" x14ac:dyDescent="0.2">
      <c r="A2582" s="3" t="s">
        <v>2577</v>
      </c>
      <c r="B2582" s="4">
        <f>51</f>
        <v>51</v>
      </c>
    </row>
    <row r="2583" spans="1:2" x14ac:dyDescent="0.2">
      <c r="A2583" s="3" t="s">
        <v>2578</v>
      </c>
      <c r="B2583" s="4">
        <f>51</f>
        <v>51</v>
      </c>
    </row>
    <row r="2584" spans="1:2" x14ac:dyDescent="0.2">
      <c r="A2584" s="3" t="s">
        <v>2579</v>
      </c>
      <c r="B2584" s="4">
        <f>51</f>
        <v>51</v>
      </c>
    </row>
    <row r="2585" spans="1:2" x14ac:dyDescent="0.2">
      <c r="A2585" s="3" t="s">
        <v>2580</v>
      </c>
      <c r="B2585" s="4">
        <f>51</f>
        <v>51</v>
      </c>
    </row>
    <row r="2586" spans="1:2" x14ac:dyDescent="0.2">
      <c r="A2586" s="3" t="s">
        <v>2581</v>
      </c>
      <c r="B2586" s="4">
        <f>51</f>
        <v>51</v>
      </c>
    </row>
    <row r="2587" spans="1:2" x14ac:dyDescent="0.2">
      <c r="A2587" s="3" t="s">
        <v>2582</v>
      </c>
      <c r="B2587" s="4">
        <f>51</f>
        <v>51</v>
      </c>
    </row>
    <row r="2588" spans="1:2" x14ac:dyDescent="0.2">
      <c r="A2588" s="3" t="s">
        <v>2583</v>
      </c>
      <c r="B2588" s="4">
        <f>51</f>
        <v>51</v>
      </c>
    </row>
    <row r="2589" spans="1:2" x14ac:dyDescent="0.2">
      <c r="A2589" s="3" t="s">
        <v>2584</v>
      </c>
      <c r="B2589" s="4">
        <f>51</f>
        <v>51</v>
      </c>
    </row>
    <row r="2590" spans="1:2" x14ac:dyDescent="0.2">
      <c r="A2590" s="3" t="s">
        <v>2585</v>
      </c>
      <c r="B2590" s="4">
        <f>51</f>
        <v>51</v>
      </c>
    </row>
    <row r="2591" spans="1:2" x14ac:dyDescent="0.2">
      <c r="A2591" s="3" t="s">
        <v>2586</v>
      </c>
      <c r="B2591" s="4">
        <f>51</f>
        <v>51</v>
      </c>
    </row>
    <row r="2592" spans="1:2" x14ac:dyDescent="0.2">
      <c r="A2592" s="3" t="s">
        <v>2587</v>
      </c>
      <c r="B2592" s="4">
        <f>51</f>
        <v>51</v>
      </c>
    </row>
    <row r="2593" spans="1:2" x14ac:dyDescent="0.2">
      <c r="A2593" s="3" t="s">
        <v>2588</v>
      </c>
      <c r="B2593" s="4">
        <f>51</f>
        <v>51</v>
      </c>
    </row>
    <row r="2594" spans="1:2" x14ac:dyDescent="0.2">
      <c r="A2594" s="3" t="s">
        <v>2589</v>
      </c>
      <c r="B2594" s="4">
        <f>51</f>
        <v>51</v>
      </c>
    </row>
    <row r="2595" spans="1:2" x14ac:dyDescent="0.2">
      <c r="A2595" s="3" t="s">
        <v>2590</v>
      </c>
      <c r="B2595" s="4">
        <f>51</f>
        <v>51</v>
      </c>
    </row>
    <row r="2596" spans="1:2" x14ac:dyDescent="0.2">
      <c r="A2596" s="3" t="s">
        <v>2591</v>
      </c>
      <c r="B2596" s="4">
        <f>51</f>
        <v>51</v>
      </c>
    </row>
    <row r="2597" spans="1:2" x14ac:dyDescent="0.2">
      <c r="A2597" s="3" t="s">
        <v>2592</v>
      </c>
      <c r="B2597" s="4">
        <f>51</f>
        <v>51</v>
      </c>
    </row>
    <row r="2598" spans="1:2" x14ac:dyDescent="0.2">
      <c r="A2598" s="3" t="s">
        <v>2593</v>
      </c>
      <c r="B2598" s="4">
        <f>51</f>
        <v>51</v>
      </c>
    </row>
    <row r="2599" spans="1:2" x14ac:dyDescent="0.2">
      <c r="A2599" s="3" t="s">
        <v>2594</v>
      </c>
      <c r="B2599" s="4">
        <f>51</f>
        <v>51</v>
      </c>
    </row>
    <row r="2600" spans="1:2" x14ac:dyDescent="0.2">
      <c r="A2600" s="3" t="s">
        <v>2595</v>
      </c>
      <c r="B2600" s="4">
        <f>51</f>
        <v>51</v>
      </c>
    </row>
    <row r="2601" spans="1:2" x14ac:dyDescent="0.2">
      <c r="A2601" s="3" t="s">
        <v>2596</v>
      </c>
      <c r="B2601" s="4">
        <f>51</f>
        <v>51</v>
      </c>
    </row>
    <row r="2602" spans="1:2" x14ac:dyDescent="0.2">
      <c r="A2602" s="3" t="s">
        <v>2597</v>
      </c>
      <c r="B2602" s="4">
        <f>51</f>
        <v>51</v>
      </c>
    </row>
    <row r="2603" spans="1:2" x14ac:dyDescent="0.2">
      <c r="A2603" s="3" t="s">
        <v>2598</v>
      </c>
      <c r="B2603" s="4">
        <f>51</f>
        <v>51</v>
      </c>
    </row>
    <row r="2604" spans="1:2" x14ac:dyDescent="0.2">
      <c r="A2604" s="3" t="s">
        <v>2599</v>
      </c>
      <c r="B2604" s="4">
        <f>51</f>
        <v>51</v>
      </c>
    </row>
    <row r="2605" spans="1:2" x14ac:dyDescent="0.2">
      <c r="A2605" s="3" t="s">
        <v>2600</v>
      </c>
      <c r="B2605" s="4">
        <f>51</f>
        <v>51</v>
      </c>
    </row>
    <row r="2606" spans="1:2" x14ac:dyDescent="0.2">
      <c r="A2606" s="3" t="s">
        <v>2601</v>
      </c>
      <c r="B2606" s="4">
        <f>51</f>
        <v>51</v>
      </c>
    </row>
    <row r="2607" spans="1:2" x14ac:dyDescent="0.2">
      <c r="A2607" s="3" t="s">
        <v>2602</v>
      </c>
      <c r="B2607" s="4">
        <f>51</f>
        <v>51</v>
      </c>
    </row>
    <row r="2608" spans="1:2" x14ac:dyDescent="0.2">
      <c r="A2608" s="3" t="s">
        <v>2603</v>
      </c>
      <c r="B2608" s="4">
        <f>51</f>
        <v>51</v>
      </c>
    </row>
    <row r="2609" spans="1:2" x14ac:dyDescent="0.2">
      <c r="A2609" s="3" t="s">
        <v>2604</v>
      </c>
      <c r="B2609" s="4">
        <f>51</f>
        <v>51</v>
      </c>
    </row>
    <row r="2610" spans="1:2" x14ac:dyDescent="0.2">
      <c r="A2610" s="3" t="s">
        <v>2605</v>
      </c>
      <c r="B2610" s="4">
        <f>51</f>
        <v>51</v>
      </c>
    </row>
    <row r="2611" spans="1:2" x14ac:dyDescent="0.2">
      <c r="A2611" s="3" t="s">
        <v>2606</v>
      </c>
      <c r="B2611" s="4">
        <f>51</f>
        <v>51</v>
      </c>
    </row>
    <row r="2612" spans="1:2" x14ac:dyDescent="0.2">
      <c r="A2612" s="3" t="s">
        <v>2607</v>
      </c>
      <c r="B2612" s="4">
        <f>51</f>
        <v>51</v>
      </c>
    </row>
    <row r="2613" spans="1:2" x14ac:dyDescent="0.2">
      <c r="A2613" s="3" t="s">
        <v>2608</v>
      </c>
      <c r="B2613" s="4">
        <f>51</f>
        <v>51</v>
      </c>
    </row>
    <row r="2614" spans="1:2" x14ac:dyDescent="0.2">
      <c r="A2614" s="3" t="s">
        <v>2609</v>
      </c>
      <c r="B2614" s="4">
        <f>51</f>
        <v>51</v>
      </c>
    </row>
    <row r="2615" spans="1:2" x14ac:dyDescent="0.2">
      <c r="A2615" s="3" t="s">
        <v>2610</v>
      </c>
      <c r="B2615" s="4">
        <f>51</f>
        <v>51</v>
      </c>
    </row>
    <row r="2616" spans="1:2" x14ac:dyDescent="0.2">
      <c r="A2616" s="3" t="s">
        <v>2611</v>
      </c>
      <c r="B2616" s="4">
        <f>51</f>
        <v>51</v>
      </c>
    </row>
    <row r="2617" spans="1:2" x14ac:dyDescent="0.2">
      <c r="A2617" s="3" t="s">
        <v>2612</v>
      </c>
      <c r="B2617" s="4">
        <f>51</f>
        <v>51</v>
      </c>
    </row>
    <row r="2618" spans="1:2" x14ac:dyDescent="0.2">
      <c r="A2618" s="3" t="s">
        <v>2613</v>
      </c>
      <c r="B2618" s="4">
        <f>51</f>
        <v>51</v>
      </c>
    </row>
    <row r="2619" spans="1:2" x14ac:dyDescent="0.2">
      <c r="A2619" s="3" t="s">
        <v>2614</v>
      </c>
      <c r="B2619" s="4">
        <f>51</f>
        <v>51</v>
      </c>
    </row>
    <row r="2620" spans="1:2" x14ac:dyDescent="0.2">
      <c r="A2620" s="3" t="s">
        <v>2615</v>
      </c>
      <c r="B2620" s="4">
        <f>51</f>
        <v>51</v>
      </c>
    </row>
    <row r="2621" spans="1:2" x14ac:dyDescent="0.2">
      <c r="A2621" s="3" t="s">
        <v>2616</v>
      </c>
      <c r="B2621" s="4">
        <f>51</f>
        <v>51</v>
      </c>
    </row>
    <row r="2622" spans="1:2" x14ac:dyDescent="0.2">
      <c r="A2622" s="3" t="s">
        <v>2617</v>
      </c>
      <c r="B2622" s="4">
        <f>51</f>
        <v>51</v>
      </c>
    </row>
    <row r="2623" spans="1:2" x14ac:dyDescent="0.2">
      <c r="A2623" s="3" t="s">
        <v>2618</v>
      </c>
      <c r="B2623" s="4">
        <f>51</f>
        <v>51</v>
      </c>
    </row>
    <row r="2624" spans="1:2" x14ac:dyDescent="0.2">
      <c r="A2624" s="3" t="s">
        <v>2619</v>
      </c>
      <c r="B2624" s="4">
        <f>51</f>
        <v>51</v>
      </c>
    </row>
    <row r="2625" spans="1:2" x14ac:dyDescent="0.2">
      <c r="A2625" s="3" t="s">
        <v>2620</v>
      </c>
      <c r="B2625" s="4">
        <f>51</f>
        <v>51</v>
      </c>
    </row>
    <row r="2626" spans="1:2" x14ac:dyDescent="0.2">
      <c r="A2626" s="3" t="s">
        <v>2621</v>
      </c>
      <c r="B2626" s="4">
        <f>51</f>
        <v>51</v>
      </c>
    </row>
    <row r="2627" spans="1:2" x14ac:dyDescent="0.2">
      <c r="A2627" s="3" t="s">
        <v>2622</v>
      </c>
      <c r="B2627" s="4">
        <f>51</f>
        <v>51</v>
      </c>
    </row>
    <row r="2628" spans="1:2" x14ac:dyDescent="0.2">
      <c r="A2628" s="3" t="s">
        <v>2623</v>
      </c>
      <c r="B2628" s="4">
        <f>51</f>
        <v>51</v>
      </c>
    </row>
    <row r="2629" spans="1:2" x14ac:dyDescent="0.2">
      <c r="A2629" s="3" t="s">
        <v>2624</v>
      </c>
      <c r="B2629" s="4">
        <f>51</f>
        <v>51</v>
      </c>
    </row>
    <row r="2630" spans="1:2" x14ac:dyDescent="0.2">
      <c r="A2630" s="3" t="s">
        <v>2625</v>
      </c>
      <c r="B2630" s="4">
        <f>51</f>
        <v>51</v>
      </c>
    </row>
    <row r="2631" spans="1:2" x14ac:dyDescent="0.2">
      <c r="A2631" s="3" t="s">
        <v>2626</v>
      </c>
      <c r="B2631" s="4">
        <f>51</f>
        <v>51</v>
      </c>
    </row>
    <row r="2632" spans="1:2" x14ac:dyDescent="0.2">
      <c r="A2632" s="3" t="s">
        <v>2627</v>
      </c>
      <c r="B2632" s="4">
        <f>51</f>
        <v>51</v>
      </c>
    </row>
    <row r="2633" spans="1:2" x14ac:dyDescent="0.2">
      <c r="A2633" s="3" t="s">
        <v>2628</v>
      </c>
      <c r="B2633" s="4">
        <f>51</f>
        <v>51</v>
      </c>
    </row>
    <row r="2634" spans="1:2" x14ac:dyDescent="0.2">
      <c r="A2634" s="3" t="s">
        <v>2629</v>
      </c>
      <c r="B2634" s="4">
        <f>51</f>
        <v>51</v>
      </c>
    </row>
    <row r="2635" spans="1:2" x14ac:dyDescent="0.2">
      <c r="A2635" s="3" t="s">
        <v>2630</v>
      </c>
      <c r="B2635" s="4">
        <f>51</f>
        <v>51</v>
      </c>
    </row>
    <row r="2636" spans="1:2" x14ac:dyDescent="0.2">
      <c r="A2636" s="3" t="s">
        <v>2631</v>
      </c>
      <c r="B2636" s="4">
        <f>51</f>
        <v>51</v>
      </c>
    </row>
    <row r="2637" spans="1:2" x14ac:dyDescent="0.2">
      <c r="A2637" s="3" t="s">
        <v>2632</v>
      </c>
      <c r="B2637" s="4">
        <f>51</f>
        <v>51</v>
      </c>
    </row>
    <row r="2638" spans="1:2" x14ac:dyDescent="0.2">
      <c r="A2638" s="3" t="s">
        <v>2633</v>
      </c>
      <c r="B2638" s="4">
        <f>51</f>
        <v>51</v>
      </c>
    </row>
    <row r="2639" spans="1:2" x14ac:dyDescent="0.2">
      <c r="A2639" s="3" t="s">
        <v>2634</v>
      </c>
      <c r="B2639" s="4">
        <f>51</f>
        <v>51</v>
      </c>
    </row>
    <row r="2640" spans="1:2" x14ac:dyDescent="0.2">
      <c r="A2640" s="3" t="s">
        <v>2635</v>
      </c>
      <c r="B2640" s="4">
        <f>51</f>
        <v>51</v>
      </c>
    </row>
    <row r="2641" spans="1:2" x14ac:dyDescent="0.2">
      <c r="A2641" s="3" t="s">
        <v>2636</v>
      </c>
      <c r="B2641" s="4">
        <f>51</f>
        <v>51</v>
      </c>
    </row>
    <row r="2642" spans="1:2" x14ac:dyDescent="0.2">
      <c r="A2642" s="3" t="s">
        <v>2637</v>
      </c>
      <c r="B2642" s="4">
        <f>51</f>
        <v>51</v>
      </c>
    </row>
    <row r="2643" spans="1:2" x14ac:dyDescent="0.2">
      <c r="A2643" s="3" t="s">
        <v>2638</v>
      </c>
      <c r="B2643" s="4">
        <f>51</f>
        <v>51</v>
      </c>
    </row>
    <row r="2644" spans="1:2" x14ac:dyDescent="0.2">
      <c r="A2644" s="3" t="s">
        <v>2639</v>
      </c>
      <c r="B2644" s="4">
        <f>51</f>
        <v>51</v>
      </c>
    </row>
    <row r="2645" spans="1:2" x14ac:dyDescent="0.2">
      <c r="A2645" s="3" t="s">
        <v>2640</v>
      </c>
      <c r="B2645" s="4">
        <f>51</f>
        <v>51</v>
      </c>
    </row>
    <row r="2646" spans="1:2" x14ac:dyDescent="0.2">
      <c r="A2646" s="3" t="s">
        <v>2641</v>
      </c>
      <c r="B2646" s="4">
        <f>51</f>
        <v>51</v>
      </c>
    </row>
    <row r="2647" spans="1:2" x14ac:dyDescent="0.2">
      <c r="A2647" s="3" t="s">
        <v>2642</v>
      </c>
      <c r="B2647" s="4">
        <f>51</f>
        <v>51</v>
      </c>
    </row>
    <row r="2648" spans="1:2" x14ac:dyDescent="0.2">
      <c r="A2648" s="3" t="s">
        <v>2643</v>
      </c>
      <c r="B2648" s="4">
        <f>51</f>
        <v>51</v>
      </c>
    </row>
    <row r="2649" spans="1:2" x14ac:dyDescent="0.2">
      <c r="A2649" s="3" t="s">
        <v>2644</v>
      </c>
      <c r="B2649" s="4">
        <f>51</f>
        <v>51</v>
      </c>
    </row>
    <row r="2650" spans="1:2" x14ac:dyDescent="0.2">
      <c r="A2650" s="3" t="s">
        <v>2645</v>
      </c>
      <c r="B2650" s="4">
        <f>51</f>
        <v>51</v>
      </c>
    </row>
    <row r="2651" spans="1:2" x14ac:dyDescent="0.2">
      <c r="A2651" s="3" t="s">
        <v>2646</v>
      </c>
      <c r="B2651" s="4">
        <f>51</f>
        <v>51</v>
      </c>
    </row>
    <row r="2652" spans="1:2" x14ac:dyDescent="0.2">
      <c r="A2652" s="3" t="s">
        <v>2647</v>
      </c>
      <c r="B2652" s="4">
        <f>51</f>
        <v>51</v>
      </c>
    </row>
    <row r="2653" spans="1:2" x14ac:dyDescent="0.2">
      <c r="A2653" s="3" t="s">
        <v>2648</v>
      </c>
      <c r="B2653" s="4">
        <f>51</f>
        <v>51</v>
      </c>
    </row>
    <row r="2654" spans="1:2" x14ac:dyDescent="0.2">
      <c r="A2654" s="3" t="s">
        <v>2649</v>
      </c>
      <c r="B2654" s="4">
        <f>51</f>
        <v>51</v>
      </c>
    </row>
    <row r="2655" spans="1:2" x14ac:dyDescent="0.2">
      <c r="A2655" s="3" t="s">
        <v>2650</v>
      </c>
      <c r="B2655" s="4">
        <f>51</f>
        <v>51</v>
      </c>
    </row>
    <row r="2656" spans="1:2" x14ac:dyDescent="0.2">
      <c r="A2656" s="3" t="s">
        <v>2651</v>
      </c>
      <c r="B2656" s="4">
        <f>51</f>
        <v>51</v>
      </c>
    </row>
    <row r="2657" spans="1:2" x14ac:dyDescent="0.2">
      <c r="A2657" s="3" t="s">
        <v>2652</v>
      </c>
      <c r="B2657" s="4">
        <f>51</f>
        <v>51</v>
      </c>
    </row>
    <row r="2658" spans="1:2" x14ac:dyDescent="0.2">
      <c r="A2658" s="3" t="s">
        <v>2653</v>
      </c>
      <c r="B2658" s="4">
        <f>51</f>
        <v>51</v>
      </c>
    </row>
    <row r="2659" spans="1:2" x14ac:dyDescent="0.2">
      <c r="A2659" s="3" t="s">
        <v>2654</v>
      </c>
      <c r="B2659" s="4">
        <f>51</f>
        <v>51</v>
      </c>
    </row>
    <row r="2660" spans="1:2" x14ac:dyDescent="0.2">
      <c r="A2660" s="3" t="s">
        <v>2655</v>
      </c>
      <c r="B2660" s="4">
        <f>51</f>
        <v>51</v>
      </c>
    </row>
    <row r="2661" spans="1:2" x14ac:dyDescent="0.2">
      <c r="A2661" s="3" t="s">
        <v>2656</v>
      </c>
      <c r="B2661" s="4">
        <f>51</f>
        <v>51</v>
      </c>
    </row>
    <row r="2662" spans="1:2" x14ac:dyDescent="0.2">
      <c r="A2662" s="3" t="s">
        <v>2657</v>
      </c>
      <c r="B2662" s="4">
        <f>51</f>
        <v>51</v>
      </c>
    </row>
    <row r="2663" spans="1:2" x14ac:dyDescent="0.2">
      <c r="A2663" s="3" t="s">
        <v>2658</v>
      </c>
      <c r="B2663" s="4">
        <f>51</f>
        <v>51</v>
      </c>
    </row>
    <row r="2664" spans="1:2" x14ac:dyDescent="0.2">
      <c r="A2664" s="3" t="s">
        <v>2659</v>
      </c>
      <c r="B2664" s="4">
        <f>51</f>
        <v>51</v>
      </c>
    </row>
    <row r="2665" spans="1:2" x14ac:dyDescent="0.2">
      <c r="A2665" s="3" t="s">
        <v>2660</v>
      </c>
      <c r="B2665" s="4">
        <f>51</f>
        <v>51</v>
      </c>
    </row>
    <row r="2666" spans="1:2" x14ac:dyDescent="0.2">
      <c r="A2666" s="3" t="s">
        <v>2661</v>
      </c>
      <c r="B2666" s="4">
        <f>51</f>
        <v>51</v>
      </c>
    </row>
    <row r="2667" spans="1:2" x14ac:dyDescent="0.2">
      <c r="A2667" s="3" t="s">
        <v>2662</v>
      </c>
      <c r="B2667" s="4">
        <f>51</f>
        <v>51</v>
      </c>
    </row>
    <row r="2668" spans="1:2" x14ac:dyDescent="0.2">
      <c r="A2668" s="3" t="s">
        <v>2663</v>
      </c>
      <c r="B2668" s="4">
        <f>51</f>
        <v>51</v>
      </c>
    </row>
    <row r="2669" spans="1:2" x14ac:dyDescent="0.2">
      <c r="A2669" s="3" t="s">
        <v>2664</v>
      </c>
      <c r="B2669" s="4">
        <f>51</f>
        <v>51</v>
      </c>
    </row>
    <row r="2670" spans="1:2" x14ac:dyDescent="0.2">
      <c r="A2670" s="3" t="s">
        <v>2665</v>
      </c>
      <c r="B2670" s="4">
        <f>51</f>
        <v>51</v>
      </c>
    </row>
    <row r="2671" spans="1:2" x14ac:dyDescent="0.2">
      <c r="A2671" s="3" t="s">
        <v>2666</v>
      </c>
      <c r="B2671" s="4">
        <f>51</f>
        <v>51</v>
      </c>
    </row>
    <row r="2672" spans="1:2" x14ac:dyDescent="0.2">
      <c r="A2672" s="3" t="s">
        <v>2667</v>
      </c>
      <c r="B2672" s="4">
        <f>51</f>
        <v>51</v>
      </c>
    </row>
    <row r="2673" spans="1:2" x14ac:dyDescent="0.2">
      <c r="A2673" s="3" t="s">
        <v>2668</v>
      </c>
      <c r="B2673" s="4">
        <f>51</f>
        <v>51</v>
      </c>
    </row>
    <row r="2674" spans="1:2" x14ac:dyDescent="0.2">
      <c r="A2674" s="3" t="s">
        <v>2669</v>
      </c>
      <c r="B2674" s="4">
        <f>51</f>
        <v>51</v>
      </c>
    </row>
    <row r="2675" spans="1:2" x14ac:dyDescent="0.2">
      <c r="A2675" s="3" t="s">
        <v>2670</v>
      </c>
      <c r="B2675" s="4">
        <f>51</f>
        <v>51</v>
      </c>
    </row>
    <row r="2676" spans="1:2" x14ac:dyDescent="0.2">
      <c r="A2676" s="3" t="s">
        <v>2671</v>
      </c>
      <c r="B2676" s="4">
        <f>51</f>
        <v>51</v>
      </c>
    </row>
    <row r="2677" spans="1:2" x14ac:dyDescent="0.2">
      <c r="A2677" s="3" t="s">
        <v>2672</v>
      </c>
      <c r="B2677" s="4">
        <f>51</f>
        <v>51</v>
      </c>
    </row>
    <row r="2678" spans="1:2" x14ac:dyDescent="0.2">
      <c r="A2678" s="3" t="s">
        <v>2673</v>
      </c>
      <c r="B2678" s="4">
        <f>51</f>
        <v>51</v>
      </c>
    </row>
    <row r="2679" spans="1:2" x14ac:dyDescent="0.2">
      <c r="A2679" s="3" t="s">
        <v>2674</v>
      </c>
      <c r="B2679" s="4">
        <f>51</f>
        <v>51</v>
      </c>
    </row>
    <row r="2680" spans="1:2" x14ac:dyDescent="0.2">
      <c r="A2680" s="3" t="s">
        <v>2675</v>
      </c>
      <c r="B2680" s="4">
        <f>51</f>
        <v>51</v>
      </c>
    </row>
    <row r="2681" spans="1:2" x14ac:dyDescent="0.2">
      <c r="A2681" s="3" t="s">
        <v>2676</v>
      </c>
      <c r="B2681" s="4">
        <f>51</f>
        <v>51</v>
      </c>
    </row>
    <row r="2682" spans="1:2" x14ac:dyDescent="0.2">
      <c r="A2682" s="3" t="s">
        <v>2677</v>
      </c>
      <c r="B2682" s="4">
        <f>51</f>
        <v>51</v>
      </c>
    </row>
    <row r="2683" spans="1:2" x14ac:dyDescent="0.2">
      <c r="A2683" s="3" t="s">
        <v>2678</v>
      </c>
      <c r="B2683" s="4">
        <f>51</f>
        <v>51</v>
      </c>
    </row>
    <row r="2684" spans="1:2" x14ac:dyDescent="0.2">
      <c r="A2684" s="3" t="s">
        <v>2679</v>
      </c>
      <c r="B2684" s="4">
        <f>51</f>
        <v>51</v>
      </c>
    </row>
    <row r="2685" spans="1:2" x14ac:dyDescent="0.2">
      <c r="A2685" s="3" t="s">
        <v>2680</v>
      </c>
      <c r="B2685" s="4">
        <f>51</f>
        <v>51</v>
      </c>
    </row>
    <row r="2686" spans="1:2" x14ac:dyDescent="0.2">
      <c r="A2686" s="3" t="s">
        <v>2681</v>
      </c>
      <c r="B2686" s="4">
        <f>51</f>
        <v>51</v>
      </c>
    </row>
    <row r="2687" spans="1:2" x14ac:dyDescent="0.2">
      <c r="A2687" s="3" t="s">
        <v>2682</v>
      </c>
      <c r="B2687" s="4">
        <f>51</f>
        <v>51</v>
      </c>
    </row>
    <row r="2688" spans="1:2" x14ac:dyDescent="0.2">
      <c r="A2688" s="3" t="s">
        <v>2683</v>
      </c>
      <c r="B2688" s="4">
        <f>51</f>
        <v>51</v>
      </c>
    </row>
    <row r="2689" spans="1:2" x14ac:dyDescent="0.2">
      <c r="A2689" s="3" t="s">
        <v>2684</v>
      </c>
      <c r="B2689" s="4">
        <f>51</f>
        <v>51</v>
      </c>
    </row>
    <row r="2690" spans="1:2" x14ac:dyDescent="0.2">
      <c r="A2690" s="3" t="s">
        <v>2685</v>
      </c>
      <c r="B2690" s="4">
        <f>51</f>
        <v>51</v>
      </c>
    </row>
    <row r="2691" spans="1:2" x14ac:dyDescent="0.2">
      <c r="A2691" s="3" t="s">
        <v>2686</v>
      </c>
      <c r="B2691" s="4">
        <f>51</f>
        <v>51</v>
      </c>
    </row>
    <row r="2692" spans="1:2" x14ac:dyDescent="0.2">
      <c r="A2692" s="3" t="s">
        <v>2687</v>
      </c>
      <c r="B2692" s="4">
        <f>51</f>
        <v>51</v>
      </c>
    </row>
    <row r="2693" spans="1:2" x14ac:dyDescent="0.2">
      <c r="A2693" s="3" t="s">
        <v>2688</v>
      </c>
      <c r="B2693" s="4">
        <f>51</f>
        <v>51</v>
      </c>
    </row>
    <row r="2694" spans="1:2" x14ac:dyDescent="0.2">
      <c r="A2694" s="3" t="s">
        <v>2689</v>
      </c>
      <c r="B2694" s="4">
        <f>51</f>
        <v>51</v>
      </c>
    </row>
    <row r="2695" spans="1:2" x14ac:dyDescent="0.2">
      <c r="A2695" s="3" t="s">
        <v>2690</v>
      </c>
      <c r="B2695" s="4">
        <f>51</f>
        <v>51</v>
      </c>
    </row>
    <row r="2696" spans="1:2" x14ac:dyDescent="0.2">
      <c r="A2696" s="3" t="s">
        <v>2691</v>
      </c>
      <c r="B2696" s="4">
        <f>51</f>
        <v>51</v>
      </c>
    </row>
    <row r="2697" spans="1:2" x14ac:dyDescent="0.2">
      <c r="A2697" s="3" t="s">
        <v>2692</v>
      </c>
      <c r="B2697" s="4">
        <f>51</f>
        <v>51</v>
      </c>
    </row>
    <row r="2698" spans="1:2" x14ac:dyDescent="0.2">
      <c r="A2698" s="3" t="s">
        <v>2693</v>
      </c>
      <c r="B2698" s="4">
        <f>51</f>
        <v>51</v>
      </c>
    </row>
    <row r="2699" spans="1:2" x14ac:dyDescent="0.2">
      <c r="A2699" s="3" t="s">
        <v>2694</v>
      </c>
      <c r="B2699" s="4">
        <f>51</f>
        <v>51</v>
      </c>
    </row>
    <row r="2700" spans="1:2" x14ac:dyDescent="0.2">
      <c r="A2700" s="3" t="s">
        <v>2695</v>
      </c>
      <c r="B2700" s="4">
        <f>51</f>
        <v>51</v>
      </c>
    </row>
    <row r="2701" spans="1:2" x14ac:dyDescent="0.2">
      <c r="A2701" s="3" t="s">
        <v>2696</v>
      </c>
      <c r="B2701" s="4">
        <f>51</f>
        <v>51</v>
      </c>
    </row>
    <row r="2702" spans="1:2" x14ac:dyDescent="0.2">
      <c r="A2702" s="3" t="s">
        <v>2697</v>
      </c>
      <c r="B2702" s="4">
        <f>51</f>
        <v>51</v>
      </c>
    </row>
    <row r="2703" spans="1:2" x14ac:dyDescent="0.2">
      <c r="A2703" s="3" t="s">
        <v>2698</v>
      </c>
      <c r="B2703" s="4">
        <f>51</f>
        <v>51</v>
      </c>
    </row>
    <row r="2704" spans="1:2" x14ac:dyDescent="0.2">
      <c r="A2704" s="3" t="s">
        <v>2699</v>
      </c>
      <c r="B2704" s="4">
        <f>51</f>
        <v>51</v>
      </c>
    </row>
    <row r="2705" spans="1:2" x14ac:dyDescent="0.2">
      <c r="A2705" s="3" t="s">
        <v>2700</v>
      </c>
      <c r="B2705" s="4">
        <f>51</f>
        <v>51</v>
      </c>
    </row>
    <row r="2706" spans="1:2" x14ac:dyDescent="0.2">
      <c r="A2706" s="3" t="s">
        <v>2701</v>
      </c>
      <c r="B2706" s="4">
        <f>51</f>
        <v>51</v>
      </c>
    </row>
    <row r="2707" spans="1:2" x14ac:dyDescent="0.2">
      <c r="A2707" s="3" t="s">
        <v>2702</v>
      </c>
      <c r="B2707" s="4">
        <f>51</f>
        <v>51</v>
      </c>
    </row>
    <row r="2708" spans="1:2" x14ac:dyDescent="0.2">
      <c r="A2708" s="3" t="s">
        <v>2703</v>
      </c>
      <c r="B2708" s="4">
        <f>51</f>
        <v>51</v>
      </c>
    </row>
    <row r="2709" spans="1:2" x14ac:dyDescent="0.2">
      <c r="A2709" s="3" t="s">
        <v>2704</v>
      </c>
      <c r="B2709" s="4">
        <f>51</f>
        <v>51</v>
      </c>
    </row>
    <row r="2710" spans="1:2" x14ac:dyDescent="0.2">
      <c r="A2710" s="3" t="s">
        <v>2705</v>
      </c>
      <c r="B2710" s="4">
        <f>51</f>
        <v>51</v>
      </c>
    </row>
    <row r="2711" spans="1:2" x14ac:dyDescent="0.2">
      <c r="A2711" s="3" t="s">
        <v>2706</v>
      </c>
      <c r="B2711" s="4">
        <f>51</f>
        <v>51</v>
      </c>
    </row>
    <row r="2712" spans="1:2" x14ac:dyDescent="0.2">
      <c r="A2712" s="3" t="s">
        <v>2707</v>
      </c>
      <c r="B2712" s="4">
        <f>51</f>
        <v>51</v>
      </c>
    </row>
    <row r="2713" spans="1:2" x14ac:dyDescent="0.2">
      <c r="A2713" s="3" t="s">
        <v>2708</v>
      </c>
      <c r="B2713" s="4">
        <f>51</f>
        <v>51</v>
      </c>
    </row>
    <row r="2714" spans="1:2" x14ac:dyDescent="0.2">
      <c r="A2714" s="3" t="s">
        <v>2709</v>
      </c>
      <c r="B2714" s="4">
        <f>51</f>
        <v>51</v>
      </c>
    </row>
    <row r="2715" spans="1:2" x14ac:dyDescent="0.2">
      <c r="A2715" s="3" t="s">
        <v>2710</v>
      </c>
      <c r="B2715" s="4">
        <f>51</f>
        <v>51</v>
      </c>
    </row>
    <row r="2716" spans="1:2" x14ac:dyDescent="0.2">
      <c r="A2716" s="3" t="s">
        <v>2711</v>
      </c>
      <c r="B2716" s="4">
        <f>51</f>
        <v>51</v>
      </c>
    </row>
    <row r="2717" spans="1:2" x14ac:dyDescent="0.2">
      <c r="A2717" s="3" t="s">
        <v>2712</v>
      </c>
      <c r="B2717" s="4">
        <f>51</f>
        <v>51</v>
      </c>
    </row>
    <row r="2718" spans="1:2" x14ac:dyDescent="0.2">
      <c r="A2718" s="3" t="s">
        <v>2713</v>
      </c>
      <c r="B2718" s="4">
        <f>51</f>
        <v>51</v>
      </c>
    </row>
    <row r="2719" spans="1:2" x14ac:dyDescent="0.2">
      <c r="A2719" s="3" t="s">
        <v>2714</v>
      </c>
      <c r="B2719" s="4">
        <f>51</f>
        <v>51</v>
      </c>
    </row>
    <row r="2720" spans="1:2" x14ac:dyDescent="0.2">
      <c r="A2720" s="3" t="s">
        <v>2715</v>
      </c>
      <c r="B2720" s="4">
        <f>51</f>
        <v>51</v>
      </c>
    </row>
    <row r="2721" spans="1:2" x14ac:dyDescent="0.2">
      <c r="A2721" s="3" t="s">
        <v>2716</v>
      </c>
      <c r="B2721" s="4">
        <f>51</f>
        <v>51</v>
      </c>
    </row>
    <row r="2722" spans="1:2" x14ac:dyDescent="0.2">
      <c r="A2722" s="3" t="s">
        <v>2717</v>
      </c>
      <c r="B2722" s="4">
        <f>51</f>
        <v>51</v>
      </c>
    </row>
    <row r="2723" spans="1:2" x14ac:dyDescent="0.2">
      <c r="A2723" s="3" t="s">
        <v>2718</v>
      </c>
      <c r="B2723" s="4">
        <f>51</f>
        <v>51</v>
      </c>
    </row>
    <row r="2724" spans="1:2" x14ac:dyDescent="0.2">
      <c r="A2724" s="3" t="s">
        <v>2719</v>
      </c>
      <c r="B2724" s="4">
        <f>51</f>
        <v>51</v>
      </c>
    </row>
    <row r="2725" spans="1:2" x14ac:dyDescent="0.2">
      <c r="A2725" s="3" t="s">
        <v>2720</v>
      </c>
      <c r="B2725" s="4">
        <f>51</f>
        <v>51</v>
      </c>
    </row>
    <row r="2726" spans="1:2" x14ac:dyDescent="0.2">
      <c r="A2726" s="3" t="s">
        <v>2721</v>
      </c>
      <c r="B2726" s="4">
        <f>51</f>
        <v>51</v>
      </c>
    </row>
    <row r="2727" spans="1:2" x14ac:dyDescent="0.2">
      <c r="A2727" s="3" t="s">
        <v>2722</v>
      </c>
      <c r="B2727" s="4">
        <f>51</f>
        <v>51</v>
      </c>
    </row>
    <row r="2728" spans="1:2" x14ac:dyDescent="0.2">
      <c r="A2728" s="3" t="s">
        <v>2723</v>
      </c>
      <c r="B2728" s="4">
        <f>51</f>
        <v>51</v>
      </c>
    </row>
    <row r="2729" spans="1:2" x14ac:dyDescent="0.2">
      <c r="A2729" s="3" t="s">
        <v>2724</v>
      </c>
      <c r="B2729" s="4">
        <f>51</f>
        <v>51</v>
      </c>
    </row>
    <row r="2730" spans="1:2" x14ac:dyDescent="0.2">
      <c r="A2730" s="3" t="s">
        <v>2725</v>
      </c>
      <c r="B2730" s="4">
        <f>51</f>
        <v>51</v>
      </c>
    </row>
    <row r="2731" spans="1:2" x14ac:dyDescent="0.2">
      <c r="A2731" s="3" t="s">
        <v>2726</v>
      </c>
      <c r="B2731" s="4">
        <f>51</f>
        <v>51</v>
      </c>
    </row>
    <row r="2732" spans="1:2" x14ac:dyDescent="0.2">
      <c r="A2732" s="3" t="s">
        <v>2727</v>
      </c>
      <c r="B2732" s="4">
        <f>51</f>
        <v>51</v>
      </c>
    </row>
    <row r="2733" spans="1:2" x14ac:dyDescent="0.2">
      <c r="A2733" s="3" t="s">
        <v>2728</v>
      </c>
      <c r="B2733" s="4">
        <f>51</f>
        <v>51</v>
      </c>
    </row>
    <row r="2734" spans="1:2" x14ac:dyDescent="0.2">
      <c r="A2734" s="3" t="s">
        <v>2729</v>
      </c>
      <c r="B2734" s="4">
        <f>51</f>
        <v>51</v>
      </c>
    </row>
    <row r="2735" spans="1:2" x14ac:dyDescent="0.2">
      <c r="A2735" s="3" t="s">
        <v>2730</v>
      </c>
      <c r="B2735" s="4">
        <f>51</f>
        <v>51</v>
      </c>
    </row>
    <row r="2736" spans="1:2" x14ac:dyDescent="0.2">
      <c r="A2736" s="3" t="s">
        <v>2731</v>
      </c>
      <c r="B2736" s="4">
        <f>51</f>
        <v>51</v>
      </c>
    </row>
    <row r="2737" spans="1:2" x14ac:dyDescent="0.2">
      <c r="A2737" s="3" t="s">
        <v>2732</v>
      </c>
      <c r="B2737" s="4">
        <f>51</f>
        <v>51</v>
      </c>
    </row>
    <row r="2738" spans="1:2" x14ac:dyDescent="0.2">
      <c r="A2738" s="3" t="s">
        <v>2733</v>
      </c>
      <c r="B2738" s="4">
        <f>51</f>
        <v>51</v>
      </c>
    </row>
    <row r="2739" spans="1:2" x14ac:dyDescent="0.2">
      <c r="A2739" s="3" t="s">
        <v>2734</v>
      </c>
      <c r="B2739" s="4">
        <f>51</f>
        <v>51</v>
      </c>
    </row>
    <row r="2740" spans="1:2" x14ac:dyDescent="0.2">
      <c r="A2740" s="3" t="s">
        <v>2735</v>
      </c>
      <c r="B2740" s="4">
        <f>51</f>
        <v>51</v>
      </c>
    </row>
    <row r="2741" spans="1:2" x14ac:dyDescent="0.2">
      <c r="A2741" s="3" t="s">
        <v>2736</v>
      </c>
      <c r="B2741" s="4">
        <f>51</f>
        <v>51</v>
      </c>
    </row>
    <row r="2742" spans="1:2" x14ac:dyDescent="0.2">
      <c r="A2742" s="3" t="s">
        <v>2737</v>
      </c>
      <c r="B2742" s="4">
        <f>51</f>
        <v>51</v>
      </c>
    </row>
    <row r="2743" spans="1:2" x14ac:dyDescent="0.2">
      <c r="A2743" s="3" t="s">
        <v>2738</v>
      </c>
      <c r="B2743" s="4">
        <f>51</f>
        <v>51</v>
      </c>
    </row>
    <row r="2744" spans="1:2" x14ac:dyDescent="0.2">
      <c r="A2744" s="3" t="s">
        <v>2739</v>
      </c>
      <c r="B2744" s="4">
        <f>51</f>
        <v>51</v>
      </c>
    </row>
    <row r="2745" spans="1:2" x14ac:dyDescent="0.2">
      <c r="A2745" s="3" t="s">
        <v>2740</v>
      </c>
      <c r="B2745" s="4">
        <f>51</f>
        <v>51</v>
      </c>
    </row>
    <row r="2746" spans="1:2" x14ac:dyDescent="0.2">
      <c r="A2746" s="3" t="s">
        <v>2741</v>
      </c>
      <c r="B2746" s="4">
        <f>51</f>
        <v>51</v>
      </c>
    </row>
    <row r="2747" spans="1:2" x14ac:dyDescent="0.2">
      <c r="A2747" s="3" t="s">
        <v>2742</v>
      </c>
      <c r="B2747" s="4">
        <f>51</f>
        <v>51</v>
      </c>
    </row>
    <row r="2748" spans="1:2" x14ac:dyDescent="0.2">
      <c r="A2748" s="3" t="s">
        <v>2743</v>
      </c>
      <c r="B2748" s="4">
        <f>51</f>
        <v>51</v>
      </c>
    </row>
    <row r="2749" spans="1:2" x14ac:dyDescent="0.2">
      <c r="A2749" s="3" t="s">
        <v>2744</v>
      </c>
      <c r="B2749" s="4">
        <f>51</f>
        <v>51</v>
      </c>
    </row>
    <row r="2750" spans="1:2" x14ac:dyDescent="0.2">
      <c r="A2750" s="3" t="s">
        <v>2745</v>
      </c>
      <c r="B2750" s="4">
        <f>51</f>
        <v>51</v>
      </c>
    </row>
    <row r="2751" spans="1:2" x14ac:dyDescent="0.2">
      <c r="A2751" s="3" t="s">
        <v>2746</v>
      </c>
      <c r="B2751" s="4">
        <f>51</f>
        <v>51</v>
      </c>
    </row>
    <row r="2752" spans="1:2" x14ac:dyDescent="0.2">
      <c r="A2752" s="3" t="s">
        <v>2747</v>
      </c>
      <c r="B2752" s="4">
        <f>51</f>
        <v>51</v>
      </c>
    </row>
    <row r="2753" spans="1:2" x14ac:dyDescent="0.2">
      <c r="A2753" s="3" t="s">
        <v>2748</v>
      </c>
      <c r="B2753" s="4">
        <f>51</f>
        <v>51</v>
      </c>
    </row>
    <row r="2754" spans="1:2" x14ac:dyDescent="0.2">
      <c r="A2754" s="3" t="s">
        <v>2749</v>
      </c>
      <c r="B2754" s="4">
        <f>51</f>
        <v>51</v>
      </c>
    </row>
    <row r="2755" spans="1:2" x14ac:dyDescent="0.2">
      <c r="A2755" s="3" t="s">
        <v>2750</v>
      </c>
      <c r="B2755" s="4">
        <f>51</f>
        <v>51</v>
      </c>
    </row>
    <row r="2756" spans="1:2" x14ac:dyDescent="0.2">
      <c r="A2756" s="3" t="s">
        <v>2751</v>
      </c>
      <c r="B2756" s="4">
        <f>51</f>
        <v>51</v>
      </c>
    </row>
    <row r="2757" spans="1:2" x14ac:dyDescent="0.2">
      <c r="A2757" s="3" t="s">
        <v>2752</v>
      </c>
      <c r="B2757" s="4">
        <f>51</f>
        <v>51</v>
      </c>
    </row>
    <row r="2758" spans="1:2" x14ac:dyDescent="0.2">
      <c r="A2758" s="3" t="s">
        <v>2753</v>
      </c>
      <c r="B2758" s="4">
        <f>51</f>
        <v>51</v>
      </c>
    </row>
    <row r="2759" spans="1:2" x14ac:dyDescent="0.2">
      <c r="A2759" s="3" t="s">
        <v>2754</v>
      </c>
      <c r="B2759" s="4">
        <f>51</f>
        <v>51</v>
      </c>
    </row>
    <row r="2760" spans="1:2" x14ac:dyDescent="0.2">
      <c r="A2760" s="3" t="s">
        <v>2755</v>
      </c>
      <c r="B2760" s="4">
        <f>51</f>
        <v>51</v>
      </c>
    </row>
    <row r="2761" spans="1:2" x14ac:dyDescent="0.2">
      <c r="A2761" s="3" t="s">
        <v>2756</v>
      </c>
      <c r="B2761" s="4">
        <f>51</f>
        <v>51</v>
      </c>
    </row>
    <row r="2762" spans="1:2" x14ac:dyDescent="0.2">
      <c r="A2762" s="3" t="s">
        <v>2757</v>
      </c>
      <c r="B2762" s="4">
        <f>51</f>
        <v>51</v>
      </c>
    </row>
    <row r="2763" spans="1:2" x14ac:dyDescent="0.2">
      <c r="A2763" s="3" t="s">
        <v>2758</v>
      </c>
      <c r="B2763" s="4">
        <f>51</f>
        <v>51</v>
      </c>
    </row>
    <row r="2764" spans="1:2" x14ac:dyDescent="0.2">
      <c r="A2764" s="3" t="s">
        <v>2759</v>
      </c>
      <c r="B2764" s="4">
        <f>51</f>
        <v>51</v>
      </c>
    </row>
    <row r="2765" spans="1:2" x14ac:dyDescent="0.2">
      <c r="A2765" s="3" t="s">
        <v>2760</v>
      </c>
      <c r="B2765" s="4">
        <f>51</f>
        <v>51</v>
      </c>
    </row>
    <row r="2766" spans="1:2" x14ac:dyDescent="0.2">
      <c r="A2766" s="3" t="s">
        <v>2761</v>
      </c>
      <c r="B2766" s="4">
        <f>51</f>
        <v>51</v>
      </c>
    </row>
    <row r="2767" spans="1:2" x14ac:dyDescent="0.2">
      <c r="A2767" s="3" t="s">
        <v>2762</v>
      </c>
      <c r="B2767" s="4">
        <f>51</f>
        <v>51</v>
      </c>
    </row>
    <row r="2768" spans="1:2" x14ac:dyDescent="0.2">
      <c r="A2768" s="3" t="s">
        <v>2763</v>
      </c>
      <c r="B2768" s="4">
        <f>51</f>
        <v>51</v>
      </c>
    </row>
    <row r="2769" spans="1:2" x14ac:dyDescent="0.2">
      <c r="A2769" s="3" t="s">
        <v>2764</v>
      </c>
      <c r="B2769" s="4">
        <f>51</f>
        <v>51</v>
      </c>
    </row>
    <row r="2770" spans="1:2" x14ac:dyDescent="0.2">
      <c r="A2770" s="3" t="s">
        <v>2765</v>
      </c>
      <c r="B2770" s="4">
        <f>51</f>
        <v>51</v>
      </c>
    </row>
    <row r="2771" spans="1:2" x14ac:dyDescent="0.2">
      <c r="A2771" s="3" t="s">
        <v>2766</v>
      </c>
      <c r="B2771" s="4">
        <f>51</f>
        <v>51</v>
      </c>
    </row>
    <row r="2772" spans="1:2" x14ac:dyDescent="0.2">
      <c r="A2772" s="3" t="s">
        <v>2767</v>
      </c>
      <c r="B2772" s="4">
        <f>51</f>
        <v>51</v>
      </c>
    </row>
    <row r="2773" spans="1:2" x14ac:dyDescent="0.2">
      <c r="A2773" s="3" t="s">
        <v>2768</v>
      </c>
      <c r="B2773" s="4">
        <f>51</f>
        <v>51</v>
      </c>
    </row>
    <row r="2774" spans="1:2" x14ac:dyDescent="0.2">
      <c r="A2774" s="3" t="s">
        <v>2769</v>
      </c>
      <c r="B2774" s="4">
        <f>51</f>
        <v>51</v>
      </c>
    </row>
    <row r="2775" spans="1:2" x14ac:dyDescent="0.2">
      <c r="A2775" s="3" t="s">
        <v>2770</v>
      </c>
      <c r="B2775" s="4">
        <f>51</f>
        <v>51</v>
      </c>
    </row>
    <row r="2776" spans="1:2" x14ac:dyDescent="0.2">
      <c r="A2776" s="3" t="s">
        <v>2771</v>
      </c>
      <c r="B2776" s="4">
        <f>51</f>
        <v>51</v>
      </c>
    </row>
    <row r="2777" spans="1:2" x14ac:dyDescent="0.2">
      <c r="A2777" s="3" t="s">
        <v>2772</v>
      </c>
      <c r="B2777" s="4">
        <f>51</f>
        <v>51</v>
      </c>
    </row>
    <row r="2778" spans="1:2" x14ac:dyDescent="0.2">
      <c r="A2778" s="3" t="s">
        <v>2773</v>
      </c>
      <c r="B2778" s="4">
        <f>51</f>
        <v>51</v>
      </c>
    </row>
    <row r="2779" spans="1:2" x14ac:dyDescent="0.2">
      <c r="A2779" s="3" t="s">
        <v>2774</v>
      </c>
      <c r="B2779" s="4">
        <f>51</f>
        <v>51</v>
      </c>
    </row>
    <row r="2780" spans="1:2" x14ac:dyDescent="0.2">
      <c r="A2780" s="3" t="s">
        <v>2775</v>
      </c>
      <c r="B2780" s="4">
        <f>51</f>
        <v>51</v>
      </c>
    </row>
    <row r="2781" spans="1:2" x14ac:dyDescent="0.2">
      <c r="A2781" s="3" t="s">
        <v>2776</v>
      </c>
      <c r="B2781" s="4">
        <f>51</f>
        <v>51</v>
      </c>
    </row>
    <row r="2782" spans="1:2" x14ac:dyDescent="0.2">
      <c r="A2782" s="3" t="s">
        <v>2777</v>
      </c>
      <c r="B2782" s="4">
        <f>51</f>
        <v>51</v>
      </c>
    </row>
    <row r="2783" spans="1:2" x14ac:dyDescent="0.2">
      <c r="A2783" s="3" t="s">
        <v>2778</v>
      </c>
      <c r="B2783" s="4">
        <f>51</f>
        <v>51</v>
      </c>
    </row>
    <row r="2784" spans="1:2" x14ac:dyDescent="0.2">
      <c r="A2784" s="3" t="s">
        <v>2779</v>
      </c>
      <c r="B2784" s="4">
        <f>51</f>
        <v>51</v>
      </c>
    </row>
    <row r="2785" spans="1:2" x14ac:dyDescent="0.2">
      <c r="A2785" s="3" t="s">
        <v>2780</v>
      </c>
      <c r="B2785" s="4">
        <f>51</f>
        <v>51</v>
      </c>
    </row>
    <row r="2786" spans="1:2" x14ac:dyDescent="0.2">
      <c r="A2786" s="3" t="s">
        <v>2781</v>
      </c>
      <c r="B2786" s="4">
        <f>51</f>
        <v>51</v>
      </c>
    </row>
    <row r="2787" spans="1:2" x14ac:dyDescent="0.2">
      <c r="A2787" s="3" t="s">
        <v>2782</v>
      </c>
      <c r="B2787" s="4">
        <f>51</f>
        <v>51</v>
      </c>
    </row>
    <row r="2788" spans="1:2" x14ac:dyDescent="0.2">
      <c r="A2788" s="3" t="s">
        <v>2783</v>
      </c>
      <c r="B2788" s="4">
        <f>51</f>
        <v>51</v>
      </c>
    </row>
    <row r="2789" spans="1:2" x14ac:dyDescent="0.2">
      <c r="A2789" s="3" t="s">
        <v>2784</v>
      </c>
      <c r="B2789" s="4">
        <f>51</f>
        <v>51</v>
      </c>
    </row>
    <row r="2790" spans="1:2" x14ac:dyDescent="0.2">
      <c r="A2790" s="3" t="s">
        <v>2785</v>
      </c>
      <c r="B2790" s="4">
        <f>51</f>
        <v>51</v>
      </c>
    </row>
    <row r="2791" spans="1:2" x14ac:dyDescent="0.2">
      <c r="A2791" s="3" t="s">
        <v>2786</v>
      </c>
      <c r="B2791" s="4">
        <f>51</f>
        <v>51</v>
      </c>
    </row>
    <row r="2792" spans="1:2" x14ac:dyDescent="0.2">
      <c r="A2792" s="3" t="s">
        <v>2787</v>
      </c>
      <c r="B2792" s="4">
        <f>51</f>
        <v>51</v>
      </c>
    </row>
    <row r="2793" spans="1:2" x14ac:dyDescent="0.2">
      <c r="A2793" s="3" t="s">
        <v>2788</v>
      </c>
      <c r="B2793" s="4">
        <f>51</f>
        <v>51</v>
      </c>
    </row>
    <row r="2794" spans="1:2" x14ac:dyDescent="0.2">
      <c r="A2794" s="3" t="s">
        <v>2789</v>
      </c>
      <c r="B2794" s="4">
        <f>51</f>
        <v>51</v>
      </c>
    </row>
    <row r="2795" spans="1:2" x14ac:dyDescent="0.2">
      <c r="A2795" s="3" t="s">
        <v>2790</v>
      </c>
      <c r="B2795" s="4">
        <f>51</f>
        <v>51</v>
      </c>
    </row>
    <row r="2796" spans="1:2" x14ac:dyDescent="0.2">
      <c r="A2796" s="3" t="s">
        <v>2791</v>
      </c>
      <c r="B2796" s="4">
        <f>51</f>
        <v>51</v>
      </c>
    </row>
    <row r="2797" spans="1:2" x14ac:dyDescent="0.2">
      <c r="A2797" s="3" t="s">
        <v>2792</v>
      </c>
      <c r="B2797" s="4">
        <f>51</f>
        <v>51</v>
      </c>
    </row>
    <row r="2798" spans="1:2" x14ac:dyDescent="0.2">
      <c r="A2798" s="3" t="s">
        <v>2793</v>
      </c>
      <c r="B2798" s="4">
        <f>51</f>
        <v>51</v>
      </c>
    </row>
    <row r="2799" spans="1:2" x14ac:dyDescent="0.2">
      <c r="A2799" s="3" t="s">
        <v>2794</v>
      </c>
      <c r="B2799" s="4">
        <f>51</f>
        <v>51</v>
      </c>
    </row>
    <row r="2800" spans="1:2" x14ac:dyDescent="0.2">
      <c r="A2800" s="3" t="s">
        <v>2795</v>
      </c>
      <c r="B2800" s="4">
        <f>51</f>
        <v>51</v>
      </c>
    </row>
    <row r="2801" spans="1:2" x14ac:dyDescent="0.2">
      <c r="A2801" s="3" t="s">
        <v>2796</v>
      </c>
      <c r="B2801" s="4">
        <f>51</f>
        <v>51</v>
      </c>
    </row>
    <row r="2802" spans="1:2" x14ac:dyDescent="0.2">
      <c r="A2802" s="3" t="s">
        <v>2797</v>
      </c>
      <c r="B2802" s="4">
        <f>51</f>
        <v>51</v>
      </c>
    </row>
    <row r="2803" spans="1:2" x14ac:dyDescent="0.2">
      <c r="A2803" s="3" t="s">
        <v>2798</v>
      </c>
      <c r="B2803" s="4">
        <f>51</f>
        <v>51</v>
      </c>
    </row>
    <row r="2804" spans="1:2" x14ac:dyDescent="0.2">
      <c r="A2804" s="3" t="s">
        <v>2799</v>
      </c>
      <c r="B2804" s="4">
        <f>51</f>
        <v>51</v>
      </c>
    </row>
    <row r="2805" spans="1:2" x14ac:dyDescent="0.2">
      <c r="A2805" s="3" t="s">
        <v>2800</v>
      </c>
      <c r="B2805" s="4">
        <f>51</f>
        <v>51</v>
      </c>
    </row>
    <row r="2806" spans="1:2" x14ac:dyDescent="0.2">
      <c r="A2806" s="3" t="s">
        <v>2801</v>
      </c>
      <c r="B2806" s="4">
        <f>51</f>
        <v>51</v>
      </c>
    </row>
    <row r="2807" spans="1:2" x14ac:dyDescent="0.2">
      <c r="A2807" s="3" t="s">
        <v>2802</v>
      </c>
      <c r="B2807" s="4">
        <f>51</f>
        <v>51</v>
      </c>
    </row>
    <row r="2808" spans="1:2" x14ac:dyDescent="0.2">
      <c r="A2808" s="3" t="s">
        <v>2803</v>
      </c>
      <c r="B2808" s="4">
        <f>51</f>
        <v>51</v>
      </c>
    </row>
    <row r="2809" spans="1:2" x14ac:dyDescent="0.2">
      <c r="A2809" s="3" t="s">
        <v>2804</v>
      </c>
      <c r="B2809" s="4">
        <f>51</f>
        <v>51</v>
      </c>
    </row>
    <row r="2810" spans="1:2" x14ac:dyDescent="0.2">
      <c r="A2810" s="3" t="s">
        <v>2805</v>
      </c>
      <c r="B2810" s="4">
        <f>51</f>
        <v>51</v>
      </c>
    </row>
    <row r="2811" spans="1:2" x14ac:dyDescent="0.2">
      <c r="A2811" s="3" t="s">
        <v>2806</v>
      </c>
      <c r="B2811" s="4">
        <f>51</f>
        <v>51</v>
      </c>
    </row>
    <row r="2812" spans="1:2" x14ac:dyDescent="0.2">
      <c r="A2812" s="3" t="s">
        <v>2807</v>
      </c>
      <c r="B2812" s="4">
        <f>51</f>
        <v>51</v>
      </c>
    </row>
    <row r="2813" spans="1:2" x14ac:dyDescent="0.2">
      <c r="A2813" s="3" t="s">
        <v>2808</v>
      </c>
      <c r="B2813" s="4">
        <f>51</f>
        <v>51</v>
      </c>
    </row>
    <row r="2814" spans="1:2" x14ac:dyDescent="0.2">
      <c r="A2814" s="3" t="s">
        <v>2809</v>
      </c>
      <c r="B2814" s="4">
        <f>51</f>
        <v>51</v>
      </c>
    </row>
    <row r="2815" spans="1:2" x14ac:dyDescent="0.2">
      <c r="A2815" s="3" t="s">
        <v>2810</v>
      </c>
      <c r="B2815" s="4">
        <f>51</f>
        <v>51</v>
      </c>
    </row>
    <row r="2816" spans="1:2" x14ac:dyDescent="0.2">
      <c r="A2816" s="3" t="s">
        <v>2811</v>
      </c>
      <c r="B2816" s="4">
        <f>51</f>
        <v>51</v>
      </c>
    </row>
    <row r="2817" spans="1:2" x14ac:dyDescent="0.2">
      <c r="A2817" s="3" t="s">
        <v>2812</v>
      </c>
      <c r="B2817" s="4">
        <f>51</f>
        <v>51</v>
      </c>
    </row>
    <row r="2818" spans="1:2" x14ac:dyDescent="0.2">
      <c r="A2818" s="3" t="s">
        <v>2813</v>
      </c>
      <c r="B2818" s="4">
        <f>51</f>
        <v>51</v>
      </c>
    </row>
    <row r="2819" spans="1:2" x14ac:dyDescent="0.2">
      <c r="A2819" s="3" t="s">
        <v>2814</v>
      </c>
      <c r="B2819" s="4">
        <f>51</f>
        <v>51</v>
      </c>
    </row>
    <row r="2820" spans="1:2" x14ac:dyDescent="0.2">
      <c r="A2820" s="3" t="s">
        <v>2815</v>
      </c>
      <c r="B2820" s="4">
        <f>51</f>
        <v>51</v>
      </c>
    </row>
    <row r="2821" spans="1:2" x14ac:dyDescent="0.2">
      <c r="A2821" s="3" t="s">
        <v>2816</v>
      </c>
      <c r="B2821" s="4">
        <f>51</f>
        <v>51</v>
      </c>
    </row>
    <row r="2822" spans="1:2" x14ac:dyDescent="0.2">
      <c r="A2822" s="3" t="s">
        <v>2817</v>
      </c>
      <c r="B2822" s="4">
        <f>51</f>
        <v>51</v>
      </c>
    </row>
    <row r="2823" spans="1:2" x14ac:dyDescent="0.2">
      <c r="A2823" s="3" t="s">
        <v>2818</v>
      </c>
      <c r="B2823" s="4">
        <f>51</f>
        <v>51</v>
      </c>
    </row>
    <row r="2824" spans="1:2" x14ac:dyDescent="0.2">
      <c r="A2824" s="3" t="s">
        <v>2819</v>
      </c>
      <c r="B2824" s="4">
        <f>51</f>
        <v>51</v>
      </c>
    </row>
    <row r="2825" spans="1:2" x14ac:dyDescent="0.2">
      <c r="A2825" s="3" t="s">
        <v>2820</v>
      </c>
      <c r="B2825" s="4">
        <f>51</f>
        <v>51</v>
      </c>
    </row>
    <row r="2826" spans="1:2" x14ac:dyDescent="0.2">
      <c r="A2826" s="3" t="s">
        <v>2821</v>
      </c>
      <c r="B2826" s="4">
        <f>51</f>
        <v>51</v>
      </c>
    </row>
    <row r="2827" spans="1:2" x14ac:dyDescent="0.2">
      <c r="A2827" s="3" t="s">
        <v>2822</v>
      </c>
      <c r="B2827" s="4">
        <f>51</f>
        <v>51</v>
      </c>
    </row>
    <row r="2828" spans="1:2" x14ac:dyDescent="0.2">
      <c r="A2828" s="3" t="s">
        <v>2823</v>
      </c>
      <c r="B2828" s="4">
        <f>51</f>
        <v>51</v>
      </c>
    </row>
    <row r="2829" spans="1:2" x14ac:dyDescent="0.2">
      <c r="A2829" s="3" t="s">
        <v>2824</v>
      </c>
      <c r="B2829" s="4">
        <f>51</f>
        <v>51</v>
      </c>
    </row>
    <row r="2830" spans="1:2" x14ac:dyDescent="0.2">
      <c r="A2830" s="3" t="s">
        <v>2825</v>
      </c>
      <c r="B2830" s="4">
        <f>51</f>
        <v>51</v>
      </c>
    </row>
    <row r="2831" spans="1:2" x14ac:dyDescent="0.2">
      <c r="A2831" s="3" t="s">
        <v>2826</v>
      </c>
      <c r="B2831" s="4">
        <f>51</f>
        <v>51</v>
      </c>
    </row>
    <row r="2832" spans="1:2" x14ac:dyDescent="0.2">
      <c r="A2832" s="3" t="s">
        <v>2827</v>
      </c>
      <c r="B2832" s="4">
        <f>51</f>
        <v>51</v>
      </c>
    </row>
    <row r="2833" spans="1:2" x14ac:dyDescent="0.2">
      <c r="A2833" s="3" t="s">
        <v>2828</v>
      </c>
      <c r="B2833" s="4">
        <f>51</f>
        <v>51</v>
      </c>
    </row>
    <row r="2834" spans="1:2" x14ac:dyDescent="0.2">
      <c r="A2834" s="3" t="s">
        <v>2829</v>
      </c>
      <c r="B2834" s="4">
        <f>51</f>
        <v>51</v>
      </c>
    </row>
    <row r="2835" spans="1:2" x14ac:dyDescent="0.2">
      <c r="A2835" s="3" t="s">
        <v>2830</v>
      </c>
      <c r="B2835" s="4">
        <f>51</f>
        <v>51</v>
      </c>
    </row>
    <row r="2836" spans="1:2" x14ac:dyDescent="0.2">
      <c r="A2836" s="3" t="s">
        <v>2831</v>
      </c>
      <c r="B2836" s="4">
        <f>51</f>
        <v>51</v>
      </c>
    </row>
    <row r="2837" spans="1:2" x14ac:dyDescent="0.2">
      <c r="A2837" s="3" t="s">
        <v>2832</v>
      </c>
      <c r="B2837" s="4">
        <f>51</f>
        <v>51</v>
      </c>
    </row>
    <row r="2838" spans="1:2" x14ac:dyDescent="0.2">
      <c r="A2838" s="3" t="s">
        <v>2833</v>
      </c>
      <c r="B2838" s="4">
        <f>51</f>
        <v>51</v>
      </c>
    </row>
    <row r="2839" spans="1:2" x14ac:dyDescent="0.2">
      <c r="A2839" s="3" t="s">
        <v>2834</v>
      </c>
      <c r="B2839" s="4">
        <f>51</f>
        <v>51</v>
      </c>
    </row>
    <row r="2840" spans="1:2" x14ac:dyDescent="0.2">
      <c r="A2840" s="3" t="s">
        <v>2835</v>
      </c>
      <c r="B2840" s="4">
        <f>51</f>
        <v>51</v>
      </c>
    </row>
    <row r="2841" spans="1:2" x14ac:dyDescent="0.2">
      <c r="A2841" s="3" t="s">
        <v>2836</v>
      </c>
      <c r="B2841" s="4">
        <f>51</f>
        <v>51</v>
      </c>
    </row>
    <row r="2842" spans="1:2" x14ac:dyDescent="0.2">
      <c r="A2842" s="3" t="s">
        <v>2837</v>
      </c>
      <c r="B2842" s="4">
        <f>51</f>
        <v>51</v>
      </c>
    </row>
    <row r="2843" spans="1:2" x14ac:dyDescent="0.2">
      <c r="A2843" s="3" t="s">
        <v>2838</v>
      </c>
      <c r="B2843" s="4">
        <f>51</f>
        <v>51</v>
      </c>
    </row>
    <row r="2844" spans="1:2" x14ac:dyDescent="0.2">
      <c r="A2844" s="3" t="s">
        <v>2839</v>
      </c>
      <c r="B2844" s="4">
        <f>51</f>
        <v>51</v>
      </c>
    </row>
    <row r="2845" spans="1:2" x14ac:dyDescent="0.2">
      <c r="A2845" s="3" t="s">
        <v>2840</v>
      </c>
      <c r="B2845" s="4">
        <f>51</f>
        <v>51</v>
      </c>
    </row>
    <row r="2846" spans="1:2" x14ac:dyDescent="0.2">
      <c r="A2846" s="3" t="s">
        <v>2841</v>
      </c>
      <c r="B2846" s="4">
        <f>51</f>
        <v>51</v>
      </c>
    </row>
    <row r="2847" spans="1:2" x14ac:dyDescent="0.2">
      <c r="A2847" s="3" t="s">
        <v>2842</v>
      </c>
      <c r="B2847" s="4">
        <f>51</f>
        <v>51</v>
      </c>
    </row>
    <row r="2848" spans="1:2" x14ac:dyDescent="0.2">
      <c r="A2848" s="3" t="s">
        <v>2843</v>
      </c>
      <c r="B2848" s="4">
        <f>51</f>
        <v>51</v>
      </c>
    </row>
    <row r="2849" spans="1:2" x14ac:dyDescent="0.2">
      <c r="A2849" s="3" t="s">
        <v>2844</v>
      </c>
      <c r="B2849" s="4">
        <f>51</f>
        <v>51</v>
      </c>
    </row>
    <row r="2850" spans="1:2" x14ac:dyDescent="0.2">
      <c r="A2850" s="3" t="s">
        <v>2845</v>
      </c>
      <c r="B2850" s="4">
        <f>51</f>
        <v>51</v>
      </c>
    </row>
    <row r="2851" spans="1:2" x14ac:dyDescent="0.2">
      <c r="A2851" s="3" t="s">
        <v>2846</v>
      </c>
      <c r="B2851" s="4">
        <f>51</f>
        <v>51</v>
      </c>
    </row>
    <row r="2852" spans="1:2" x14ac:dyDescent="0.2">
      <c r="A2852" s="3" t="s">
        <v>2847</v>
      </c>
      <c r="B2852" s="4">
        <f>51</f>
        <v>51</v>
      </c>
    </row>
    <row r="2853" spans="1:2" x14ac:dyDescent="0.2">
      <c r="A2853" s="3" t="s">
        <v>2848</v>
      </c>
      <c r="B2853" s="4">
        <f>51</f>
        <v>51</v>
      </c>
    </row>
    <row r="2854" spans="1:2" x14ac:dyDescent="0.2">
      <c r="A2854" s="3" t="s">
        <v>2849</v>
      </c>
      <c r="B2854" s="4">
        <f>51</f>
        <v>51</v>
      </c>
    </row>
    <row r="2855" spans="1:2" x14ac:dyDescent="0.2">
      <c r="A2855" s="3" t="s">
        <v>2850</v>
      </c>
      <c r="B2855" s="4">
        <f>51</f>
        <v>51</v>
      </c>
    </row>
    <row r="2856" spans="1:2" x14ac:dyDescent="0.2">
      <c r="A2856" s="3" t="s">
        <v>2851</v>
      </c>
      <c r="B2856" s="4">
        <f>51</f>
        <v>51</v>
      </c>
    </row>
    <row r="2857" spans="1:2" x14ac:dyDescent="0.2">
      <c r="A2857" s="3" t="s">
        <v>2852</v>
      </c>
      <c r="B2857" s="4">
        <f>51</f>
        <v>51</v>
      </c>
    </row>
    <row r="2858" spans="1:2" x14ac:dyDescent="0.2">
      <c r="A2858" s="3" t="s">
        <v>2853</v>
      </c>
      <c r="B2858" s="4">
        <f>51</f>
        <v>51</v>
      </c>
    </row>
    <row r="2859" spans="1:2" x14ac:dyDescent="0.2">
      <c r="A2859" s="3" t="s">
        <v>2854</v>
      </c>
      <c r="B2859" s="4">
        <f>51</f>
        <v>51</v>
      </c>
    </row>
    <row r="2860" spans="1:2" x14ac:dyDescent="0.2">
      <c r="A2860" s="3" t="s">
        <v>2855</v>
      </c>
      <c r="B2860" s="4">
        <f>51</f>
        <v>51</v>
      </c>
    </row>
    <row r="2861" spans="1:2" x14ac:dyDescent="0.2">
      <c r="A2861" s="3" t="s">
        <v>2856</v>
      </c>
      <c r="B2861" s="4">
        <f>51</f>
        <v>51</v>
      </c>
    </row>
    <row r="2862" spans="1:2" x14ac:dyDescent="0.2">
      <c r="A2862" s="3" t="s">
        <v>2857</v>
      </c>
      <c r="B2862" s="4">
        <f>51</f>
        <v>51</v>
      </c>
    </row>
    <row r="2863" spans="1:2" x14ac:dyDescent="0.2">
      <c r="A2863" s="3" t="s">
        <v>2858</v>
      </c>
      <c r="B2863" s="4">
        <f>51</f>
        <v>51</v>
      </c>
    </row>
    <row r="2864" spans="1:2" x14ac:dyDescent="0.2">
      <c r="A2864" s="3" t="s">
        <v>2859</v>
      </c>
      <c r="B2864" s="4">
        <f>51</f>
        <v>51</v>
      </c>
    </row>
    <row r="2865" spans="1:2" x14ac:dyDescent="0.2">
      <c r="A2865" s="3" t="s">
        <v>2860</v>
      </c>
      <c r="B2865" s="4">
        <f>51</f>
        <v>51</v>
      </c>
    </row>
    <row r="2866" spans="1:2" x14ac:dyDescent="0.2">
      <c r="A2866" s="3" t="s">
        <v>2861</v>
      </c>
      <c r="B2866" s="4">
        <f>51</f>
        <v>51</v>
      </c>
    </row>
    <row r="2867" spans="1:2" x14ac:dyDescent="0.2">
      <c r="A2867" s="3" t="s">
        <v>2862</v>
      </c>
      <c r="B2867" s="4">
        <f>51</f>
        <v>51</v>
      </c>
    </row>
    <row r="2868" spans="1:2" x14ac:dyDescent="0.2">
      <c r="A2868" s="3" t="s">
        <v>2863</v>
      </c>
      <c r="B2868" s="4">
        <f>51</f>
        <v>51</v>
      </c>
    </row>
    <row r="2869" spans="1:2" x14ac:dyDescent="0.2">
      <c r="A2869" s="3" t="s">
        <v>2864</v>
      </c>
      <c r="B2869" s="4">
        <f>51</f>
        <v>51</v>
      </c>
    </row>
    <row r="2870" spans="1:2" x14ac:dyDescent="0.2">
      <c r="A2870" s="3" t="s">
        <v>2865</v>
      </c>
      <c r="B2870" s="4">
        <f>51</f>
        <v>51</v>
      </c>
    </row>
    <row r="2871" spans="1:2" x14ac:dyDescent="0.2">
      <c r="A2871" s="3" t="s">
        <v>2866</v>
      </c>
      <c r="B2871" s="4">
        <f>51</f>
        <v>51</v>
      </c>
    </row>
    <row r="2872" spans="1:2" x14ac:dyDescent="0.2">
      <c r="A2872" s="3" t="s">
        <v>2867</v>
      </c>
      <c r="B2872" s="4">
        <f>51</f>
        <v>51</v>
      </c>
    </row>
    <row r="2873" spans="1:2" x14ac:dyDescent="0.2">
      <c r="A2873" s="3" t="s">
        <v>2868</v>
      </c>
      <c r="B2873" s="4">
        <f>51</f>
        <v>51</v>
      </c>
    </row>
    <row r="2874" spans="1:2" x14ac:dyDescent="0.2">
      <c r="A2874" s="3" t="s">
        <v>2869</v>
      </c>
      <c r="B2874" s="4">
        <f>51</f>
        <v>51</v>
      </c>
    </row>
    <row r="2875" spans="1:2" x14ac:dyDescent="0.2">
      <c r="A2875" s="3" t="s">
        <v>2870</v>
      </c>
      <c r="B2875" s="4">
        <f>51</f>
        <v>51</v>
      </c>
    </row>
    <row r="2876" spans="1:2" x14ac:dyDescent="0.2">
      <c r="A2876" s="3" t="s">
        <v>2871</v>
      </c>
      <c r="B2876" s="4">
        <f>51</f>
        <v>51</v>
      </c>
    </row>
    <row r="2877" spans="1:2" x14ac:dyDescent="0.2">
      <c r="A2877" s="3" t="s">
        <v>2872</v>
      </c>
      <c r="B2877" s="4">
        <f>51</f>
        <v>51</v>
      </c>
    </row>
    <row r="2878" spans="1:2" x14ac:dyDescent="0.2">
      <c r="A2878" s="3" t="s">
        <v>2873</v>
      </c>
      <c r="B2878" s="4">
        <f>51</f>
        <v>51</v>
      </c>
    </row>
    <row r="2879" spans="1:2" x14ac:dyDescent="0.2">
      <c r="A2879" s="3" t="s">
        <v>2874</v>
      </c>
      <c r="B2879" s="4">
        <f>51</f>
        <v>51</v>
      </c>
    </row>
    <row r="2880" spans="1:2" x14ac:dyDescent="0.2">
      <c r="A2880" s="3" t="s">
        <v>2875</v>
      </c>
      <c r="B2880" s="4">
        <f>51</f>
        <v>51</v>
      </c>
    </row>
    <row r="2881" spans="1:2" x14ac:dyDescent="0.2">
      <c r="A2881" s="3" t="s">
        <v>2876</v>
      </c>
      <c r="B2881" s="4">
        <f>51</f>
        <v>51</v>
      </c>
    </row>
    <row r="2882" spans="1:2" x14ac:dyDescent="0.2">
      <c r="A2882" s="3" t="s">
        <v>2877</v>
      </c>
      <c r="B2882" s="4">
        <f>51</f>
        <v>51</v>
      </c>
    </row>
    <row r="2883" spans="1:2" x14ac:dyDescent="0.2">
      <c r="A2883" s="3" t="s">
        <v>2878</v>
      </c>
      <c r="B2883" s="4">
        <f>51</f>
        <v>51</v>
      </c>
    </row>
    <row r="2884" spans="1:2" x14ac:dyDescent="0.2">
      <c r="A2884" s="3" t="s">
        <v>2879</v>
      </c>
      <c r="B2884" s="4">
        <f>51</f>
        <v>51</v>
      </c>
    </row>
    <row r="2885" spans="1:2" x14ac:dyDescent="0.2">
      <c r="A2885" s="3" t="s">
        <v>2880</v>
      </c>
      <c r="B2885" s="4">
        <f>51</f>
        <v>51</v>
      </c>
    </row>
    <row r="2886" spans="1:2" x14ac:dyDescent="0.2">
      <c r="A2886" s="3" t="s">
        <v>2881</v>
      </c>
      <c r="B2886" s="4">
        <f>51</f>
        <v>51</v>
      </c>
    </row>
    <row r="2887" spans="1:2" x14ac:dyDescent="0.2">
      <c r="A2887" s="3" t="s">
        <v>2882</v>
      </c>
      <c r="B2887" s="4">
        <f>51</f>
        <v>51</v>
      </c>
    </row>
    <row r="2888" spans="1:2" x14ac:dyDescent="0.2">
      <c r="A2888" s="3" t="s">
        <v>2883</v>
      </c>
      <c r="B2888" s="4">
        <f>51</f>
        <v>51</v>
      </c>
    </row>
    <row r="2889" spans="1:2" x14ac:dyDescent="0.2">
      <c r="A2889" s="3" t="s">
        <v>2884</v>
      </c>
      <c r="B2889" s="4">
        <f>51</f>
        <v>51</v>
      </c>
    </row>
    <row r="2890" spans="1:2" x14ac:dyDescent="0.2">
      <c r="A2890" s="3" t="s">
        <v>2885</v>
      </c>
      <c r="B2890" s="4">
        <f>51</f>
        <v>51</v>
      </c>
    </row>
    <row r="2891" spans="1:2" x14ac:dyDescent="0.2">
      <c r="A2891" s="3" t="s">
        <v>2886</v>
      </c>
      <c r="B2891" s="4">
        <f>51</f>
        <v>51</v>
      </c>
    </row>
    <row r="2892" spans="1:2" x14ac:dyDescent="0.2">
      <c r="A2892" s="3" t="s">
        <v>2887</v>
      </c>
      <c r="B2892" s="4">
        <f>51</f>
        <v>51</v>
      </c>
    </row>
    <row r="2893" spans="1:2" x14ac:dyDescent="0.2">
      <c r="A2893" s="3" t="s">
        <v>2888</v>
      </c>
      <c r="B2893" s="4">
        <f>51</f>
        <v>51</v>
      </c>
    </row>
    <row r="2894" spans="1:2" x14ac:dyDescent="0.2">
      <c r="A2894" s="3" t="s">
        <v>2889</v>
      </c>
      <c r="B2894" s="4">
        <f>51</f>
        <v>51</v>
      </c>
    </row>
    <row r="2895" spans="1:2" x14ac:dyDescent="0.2">
      <c r="A2895" s="3" t="s">
        <v>2890</v>
      </c>
      <c r="B2895" s="4">
        <f>51</f>
        <v>51</v>
      </c>
    </row>
    <row r="2896" spans="1:2" x14ac:dyDescent="0.2">
      <c r="A2896" s="3" t="s">
        <v>2891</v>
      </c>
      <c r="B2896" s="4">
        <f>51</f>
        <v>51</v>
      </c>
    </row>
    <row r="2897" spans="1:2" x14ac:dyDescent="0.2">
      <c r="A2897" s="3" t="s">
        <v>2892</v>
      </c>
      <c r="B2897" s="4">
        <f>51</f>
        <v>51</v>
      </c>
    </row>
    <row r="2898" spans="1:2" x14ac:dyDescent="0.2">
      <c r="A2898" s="3" t="s">
        <v>2893</v>
      </c>
      <c r="B2898" s="4">
        <f>51</f>
        <v>51</v>
      </c>
    </row>
    <row r="2899" spans="1:2" x14ac:dyDescent="0.2">
      <c r="A2899" s="3" t="s">
        <v>2894</v>
      </c>
      <c r="B2899" s="4">
        <f>51</f>
        <v>51</v>
      </c>
    </row>
    <row r="2900" spans="1:2" x14ac:dyDescent="0.2">
      <c r="A2900" s="3" t="s">
        <v>2895</v>
      </c>
      <c r="B2900" s="4">
        <f>51</f>
        <v>51</v>
      </c>
    </row>
    <row r="2901" spans="1:2" x14ac:dyDescent="0.2">
      <c r="A2901" s="3" t="s">
        <v>2896</v>
      </c>
      <c r="B2901" s="4">
        <f>51</f>
        <v>51</v>
      </c>
    </row>
    <row r="2902" spans="1:2" x14ac:dyDescent="0.2">
      <c r="A2902" s="3" t="s">
        <v>2897</v>
      </c>
      <c r="B2902" s="4">
        <f>51</f>
        <v>51</v>
      </c>
    </row>
    <row r="2903" spans="1:2" x14ac:dyDescent="0.2">
      <c r="A2903" s="3" t="s">
        <v>2898</v>
      </c>
      <c r="B2903" s="4">
        <f>51</f>
        <v>51</v>
      </c>
    </row>
    <row r="2904" spans="1:2" x14ac:dyDescent="0.2">
      <c r="A2904" s="3" t="s">
        <v>2899</v>
      </c>
      <c r="B2904" s="4">
        <f>51</f>
        <v>51</v>
      </c>
    </row>
    <row r="2905" spans="1:2" x14ac:dyDescent="0.2">
      <c r="A2905" s="3" t="s">
        <v>2900</v>
      </c>
      <c r="B2905" s="4">
        <f>51</f>
        <v>51</v>
      </c>
    </row>
    <row r="2906" spans="1:2" x14ac:dyDescent="0.2">
      <c r="A2906" s="3" t="s">
        <v>2901</v>
      </c>
      <c r="B2906" s="4">
        <f>51</f>
        <v>51</v>
      </c>
    </row>
    <row r="2907" spans="1:2" x14ac:dyDescent="0.2">
      <c r="A2907" s="3" t="s">
        <v>2902</v>
      </c>
      <c r="B2907" s="4">
        <f>51</f>
        <v>51</v>
      </c>
    </row>
    <row r="2908" spans="1:2" x14ac:dyDescent="0.2">
      <c r="A2908" s="3" t="s">
        <v>2903</v>
      </c>
      <c r="B2908" s="4">
        <f>51</f>
        <v>51</v>
      </c>
    </row>
    <row r="2909" spans="1:2" x14ac:dyDescent="0.2">
      <c r="A2909" s="3" t="s">
        <v>2904</v>
      </c>
      <c r="B2909" s="4">
        <f>51</f>
        <v>51</v>
      </c>
    </row>
    <row r="2910" spans="1:2" x14ac:dyDescent="0.2">
      <c r="A2910" s="3" t="s">
        <v>2905</v>
      </c>
      <c r="B2910" s="4">
        <f>51</f>
        <v>51</v>
      </c>
    </row>
    <row r="2911" spans="1:2" x14ac:dyDescent="0.2">
      <c r="A2911" s="3" t="s">
        <v>2906</v>
      </c>
      <c r="B2911" s="4">
        <f>51</f>
        <v>51</v>
      </c>
    </row>
    <row r="2912" spans="1:2" x14ac:dyDescent="0.2">
      <c r="A2912" s="3" t="s">
        <v>2907</v>
      </c>
      <c r="B2912" s="4">
        <f>51</f>
        <v>51</v>
      </c>
    </row>
    <row r="2913" spans="1:2" x14ac:dyDescent="0.2">
      <c r="A2913" s="3" t="s">
        <v>2908</v>
      </c>
      <c r="B2913" s="4">
        <f>51</f>
        <v>51</v>
      </c>
    </row>
    <row r="2914" spans="1:2" x14ac:dyDescent="0.2">
      <c r="A2914" s="3" t="s">
        <v>2909</v>
      </c>
      <c r="B2914" s="4">
        <f>51</f>
        <v>51</v>
      </c>
    </row>
    <row r="2915" spans="1:2" x14ac:dyDescent="0.2">
      <c r="A2915" s="3" t="s">
        <v>2910</v>
      </c>
      <c r="B2915" s="4">
        <f>51</f>
        <v>51</v>
      </c>
    </row>
    <row r="2916" spans="1:2" x14ac:dyDescent="0.2">
      <c r="A2916" s="3" t="s">
        <v>2911</v>
      </c>
      <c r="B2916" s="4">
        <f>51</f>
        <v>51</v>
      </c>
    </row>
    <row r="2917" spans="1:2" x14ac:dyDescent="0.2">
      <c r="A2917" s="3" t="s">
        <v>2912</v>
      </c>
      <c r="B2917" s="4">
        <f>51</f>
        <v>51</v>
      </c>
    </row>
    <row r="2918" spans="1:2" x14ac:dyDescent="0.2">
      <c r="A2918" s="3" t="s">
        <v>2913</v>
      </c>
      <c r="B2918" s="4">
        <f>51</f>
        <v>51</v>
      </c>
    </row>
    <row r="2919" spans="1:2" x14ac:dyDescent="0.2">
      <c r="A2919" s="3" t="s">
        <v>2914</v>
      </c>
      <c r="B2919" s="4">
        <f>51</f>
        <v>51</v>
      </c>
    </row>
    <row r="2920" spans="1:2" x14ac:dyDescent="0.2">
      <c r="A2920" s="3" t="s">
        <v>2915</v>
      </c>
      <c r="B2920" s="4">
        <f>51</f>
        <v>51</v>
      </c>
    </row>
    <row r="2921" spans="1:2" x14ac:dyDescent="0.2">
      <c r="A2921" s="3" t="s">
        <v>2916</v>
      </c>
      <c r="B2921" s="4">
        <f>51</f>
        <v>51</v>
      </c>
    </row>
    <row r="2922" spans="1:2" x14ac:dyDescent="0.2">
      <c r="A2922" s="3" t="s">
        <v>2917</v>
      </c>
      <c r="B2922" s="4">
        <f>51</f>
        <v>51</v>
      </c>
    </row>
    <row r="2923" spans="1:2" x14ac:dyDescent="0.2">
      <c r="A2923" s="3" t="s">
        <v>2918</v>
      </c>
      <c r="B2923" s="4">
        <f>51</f>
        <v>51</v>
      </c>
    </row>
    <row r="2924" spans="1:2" x14ac:dyDescent="0.2">
      <c r="A2924" s="3" t="s">
        <v>2919</v>
      </c>
      <c r="B2924" s="4">
        <f>51</f>
        <v>51</v>
      </c>
    </row>
    <row r="2925" spans="1:2" x14ac:dyDescent="0.2">
      <c r="A2925" s="3" t="s">
        <v>2920</v>
      </c>
      <c r="B2925" s="4">
        <f>51</f>
        <v>51</v>
      </c>
    </row>
    <row r="2926" spans="1:2" x14ac:dyDescent="0.2">
      <c r="A2926" s="3" t="s">
        <v>2921</v>
      </c>
      <c r="B2926" s="4">
        <f>51</f>
        <v>51</v>
      </c>
    </row>
    <row r="2927" spans="1:2" x14ac:dyDescent="0.2">
      <c r="A2927" s="3" t="s">
        <v>2922</v>
      </c>
      <c r="B2927" s="4">
        <f>51</f>
        <v>51</v>
      </c>
    </row>
    <row r="2928" spans="1:2" x14ac:dyDescent="0.2">
      <c r="A2928" s="3" t="s">
        <v>2923</v>
      </c>
      <c r="B2928" s="4">
        <f>51</f>
        <v>51</v>
      </c>
    </row>
    <row r="2929" spans="1:2" x14ac:dyDescent="0.2">
      <c r="A2929" s="3" t="s">
        <v>2924</v>
      </c>
      <c r="B2929" s="4">
        <f>51</f>
        <v>51</v>
      </c>
    </row>
    <row r="2930" spans="1:2" x14ac:dyDescent="0.2">
      <c r="A2930" s="3" t="s">
        <v>2925</v>
      </c>
      <c r="B2930" s="4">
        <f>50</f>
        <v>50</v>
      </c>
    </row>
    <row r="2931" spans="1:2" x14ac:dyDescent="0.2">
      <c r="A2931" s="3" t="s">
        <v>2926</v>
      </c>
      <c r="B2931" s="4">
        <f>50</f>
        <v>50</v>
      </c>
    </row>
    <row r="2932" spans="1:2" x14ac:dyDescent="0.2">
      <c r="A2932" s="3" t="s">
        <v>2927</v>
      </c>
      <c r="B2932" s="4">
        <f>50</f>
        <v>50</v>
      </c>
    </row>
    <row r="2933" spans="1:2" x14ac:dyDescent="0.2">
      <c r="A2933" s="3" t="s">
        <v>2928</v>
      </c>
      <c r="B2933" s="4">
        <f>50</f>
        <v>50</v>
      </c>
    </row>
    <row r="2934" spans="1:2" x14ac:dyDescent="0.2">
      <c r="A2934" s="3" t="s">
        <v>2929</v>
      </c>
      <c r="B2934" s="4">
        <f>50</f>
        <v>50</v>
      </c>
    </row>
    <row r="2935" spans="1:2" x14ac:dyDescent="0.2">
      <c r="A2935" s="3" t="s">
        <v>2930</v>
      </c>
      <c r="B2935" s="4">
        <f>50</f>
        <v>50</v>
      </c>
    </row>
    <row r="2936" spans="1:2" x14ac:dyDescent="0.2">
      <c r="A2936" s="3" t="s">
        <v>2931</v>
      </c>
      <c r="B2936" s="4">
        <f>50</f>
        <v>50</v>
      </c>
    </row>
    <row r="2937" spans="1:2" x14ac:dyDescent="0.2">
      <c r="A2937" s="3" t="s">
        <v>2932</v>
      </c>
      <c r="B2937" s="4">
        <f>50</f>
        <v>50</v>
      </c>
    </row>
    <row r="2938" spans="1:2" x14ac:dyDescent="0.2">
      <c r="A2938" s="3" t="s">
        <v>2933</v>
      </c>
      <c r="B2938" s="4">
        <f>50</f>
        <v>50</v>
      </c>
    </row>
    <row r="2939" spans="1:2" x14ac:dyDescent="0.2">
      <c r="A2939" s="3" t="s">
        <v>2934</v>
      </c>
      <c r="B2939" s="4">
        <f>50</f>
        <v>50</v>
      </c>
    </row>
    <row r="2940" spans="1:2" x14ac:dyDescent="0.2">
      <c r="A2940" s="3" t="s">
        <v>2935</v>
      </c>
      <c r="B2940" s="4">
        <f>50</f>
        <v>50</v>
      </c>
    </row>
    <row r="2941" spans="1:2" x14ac:dyDescent="0.2">
      <c r="A2941" s="3" t="s">
        <v>2936</v>
      </c>
      <c r="B2941" s="4">
        <f>50</f>
        <v>50</v>
      </c>
    </row>
    <row r="2942" spans="1:2" x14ac:dyDescent="0.2">
      <c r="A2942" s="3" t="s">
        <v>2937</v>
      </c>
      <c r="B2942" s="4">
        <f>50</f>
        <v>50</v>
      </c>
    </row>
    <row r="2943" spans="1:2" x14ac:dyDescent="0.2">
      <c r="A2943" s="3" t="s">
        <v>2938</v>
      </c>
      <c r="B2943" s="4">
        <f>50</f>
        <v>50</v>
      </c>
    </row>
    <row r="2944" spans="1:2" x14ac:dyDescent="0.2">
      <c r="A2944" s="3" t="s">
        <v>2939</v>
      </c>
      <c r="B2944" s="4">
        <f>50</f>
        <v>50</v>
      </c>
    </row>
    <row r="2945" spans="1:2" x14ac:dyDescent="0.2">
      <c r="A2945" s="3" t="s">
        <v>2940</v>
      </c>
      <c r="B2945" s="4">
        <f>50</f>
        <v>50</v>
      </c>
    </row>
    <row r="2946" spans="1:2" x14ac:dyDescent="0.2">
      <c r="A2946" s="3" t="s">
        <v>2941</v>
      </c>
      <c r="B2946" s="4">
        <f>50</f>
        <v>50</v>
      </c>
    </row>
    <row r="2947" spans="1:2" x14ac:dyDescent="0.2">
      <c r="A2947" s="3" t="s">
        <v>2942</v>
      </c>
      <c r="B2947" s="4">
        <f>50</f>
        <v>50</v>
      </c>
    </row>
    <row r="2948" spans="1:2" x14ac:dyDescent="0.2">
      <c r="A2948" s="3" t="s">
        <v>2943</v>
      </c>
      <c r="B2948" s="4">
        <f>50</f>
        <v>50</v>
      </c>
    </row>
    <row r="2949" spans="1:2" x14ac:dyDescent="0.2">
      <c r="A2949" s="3" t="s">
        <v>2944</v>
      </c>
      <c r="B2949" s="4">
        <f>50</f>
        <v>50</v>
      </c>
    </row>
    <row r="2950" spans="1:2" x14ac:dyDescent="0.2">
      <c r="A2950" s="3" t="s">
        <v>2945</v>
      </c>
      <c r="B2950" s="4">
        <f>50</f>
        <v>50</v>
      </c>
    </row>
    <row r="2951" spans="1:2" x14ac:dyDescent="0.2">
      <c r="A2951" s="3" t="s">
        <v>2946</v>
      </c>
      <c r="B2951" s="4">
        <f>50</f>
        <v>50</v>
      </c>
    </row>
    <row r="2952" spans="1:2" x14ac:dyDescent="0.2">
      <c r="A2952" s="3" t="s">
        <v>2947</v>
      </c>
      <c r="B2952" s="4">
        <f>50</f>
        <v>50</v>
      </c>
    </row>
    <row r="2953" spans="1:2" x14ac:dyDescent="0.2">
      <c r="A2953" s="3" t="s">
        <v>2948</v>
      </c>
      <c r="B2953" s="4">
        <f>50</f>
        <v>50</v>
      </c>
    </row>
    <row r="2954" spans="1:2" x14ac:dyDescent="0.2">
      <c r="A2954" s="3" t="s">
        <v>2949</v>
      </c>
      <c r="B2954" s="4">
        <f>50</f>
        <v>50</v>
      </c>
    </row>
    <row r="2955" spans="1:2" x14ac:dyDescent="0.2">
      <c r="A2955" s="3" t="s">
        <v>2950</v>
      </c>
      <c r="B2955" s="4">
        <f>50</f>
        <v>50</v>
      </c>
    </row>
    <row r="2956" spans="1:2" x14ac:dyDescent="0.2">
      <c r="A2956" s="3" t="s">
        <v>2951</v>
      </c>
      <c r="B2956" s="4">
        <f>50</f>
        <v>50</v>
      </c>
    </row>
    <row r="2957" spans="1:2" x14ac:dyDescent="0.2">
      <c r="A2957" s="3" t="s">
        <v>2952</v>
      </c>
      <c r="B2957" s="4">
        <f>50</f>
        <v>50</v>
      </c>
    </row>
    <row r="2958" spans="1:2" x14ac:dyDescent="0.2">
      <c r="A2958" s="3" t="s">
        <v>2953</v>
      </c>
      <c r="B2958" s="4">
        <f>50</f>
        <v>50</v>
      </c>
    </row>
    <row r="2959" spans="1:2" x14ac:dyDescent="0.2">
      <c r="A2959" s="3" t="s">
        <v>2954</v>
      </c>
      <c r="B2959" s="4">
        <f>50</f>
        <v>50</v>
      </c>
    </row>
    <row r="2960" spans="1:2" x14ac:dyDescent="0.2">
      <c r="A2960" s="3" t="s">
        <v>2955</v>
      </c>
      <c r="B2960" s="4">
        <f>50</f>
        <v>50</v>
      </c>
    </row>
    <row r="2961" spans="1:2" x14ac:dyDescent="0.2">
      <c r="A2961" s="3" t="s">
        <v>2956</v>
      </c>
      <c r="B2961" s="4">
        <f>50</f>
        <v>50</v>
      </c>
    </row>
    <row r="2962" spans="1:2" x14ac:dyDescent="0.2">
      <c r="A2962" s="3" t="s">
        <v>2957</v>
      </c>
      <c r="B2962" s="4">
        <f>50</f>
        <v>50</v>
      </c>
    </row>
    <row r="2963" spans="1:2" x14ac:dyDescent="0.2">
      <c r="A2963" s="3" t="s">
        <v>2958</v>
      </c>
      <c r="B2963" s="4">
        <f>50</f>
        <v>50</v>
      </c>
    </row>
    <row r="2964" spans="1:2" x14ac:dyDescent="0.2">
      <c r="A2964" s="3" t="s">
        <v>2959</v>
      </c>
      <c r="B2964" s="4">
        <f>50</f>
        <v>50</v>
      </c>
    </row>
    <row r="2965" spans="1:2" x14ac:dyDescent="0.2">
      <c r="A2965" s="3" t="s">
        <v>2960</v>
      </c>
      <c r="B2965" s="4">
        <f>50</f>
        <v>50</v>
      </c>
    </row>
    <row r="2966" spans="1:2" x14ac:dyDescent="0.2">
      <c r="A2966" s="3" t="s">
        <v>2961</v>
      </c>
      <c r="B2966" s="4">
        <f>50</f>
        <v>50</v>
      </c>
    </row>
    <row r="2967" spans="1:2" x14ac:dyDescent="0.2">
      <c r="A2967" s="3" t="s">
        <v>2962</v>
      </c>
      <c r="B2967" s="4">
        <f>50</f>
        <v>50</v>
      </c>
    </row>
    <row r="2968" spans="1:2" x14ac:dyDescent="0.2">
      <c r="A2968" s="3" t="s">
        <v>2963</v>
      </c>
      <c r="B2968" s="4">
        <f>50</f>
        <v>50</v>
      </c>
    </row>
    <row r="2969" spans="1:2" x14ac:dyDescent="0.2">
      <c r="A2969" s="3" t="s">
        <v>2964</v>
      </c>
      <c r="B2969" s="4">
        <f>50</f>
        <v>50</v>
      </c>
    </row>
    <row r="2970" spans="1:2" x14ac:dyDescent="0.2">
      <c r="A2970" s="3" t="s">
        <v>2965</v>
      </c>
      <c r="B2970" s="4">
        <f>50</f>
        <v>50</v>
      </c>
    </row>
    <row r="2971" spans="1:2" x14ac:dyDescent="0.2">
      <c r="A2971" s="3" t="s">
        <v>2966</v>
      </c>
      <c r="B2971" s="4">
        <f>50</f>
        <v>50</v>
      </c>
    </row>
    <row r="2972" spans="1:2" x14ac:dyDescent="0.2">
      <c r="A2972" s="3" t="s">
        <v>2967</v>
      </c>
      <c r="B2972" s="4">
        <f>50</f>
        <v>50</v>
      </c>
    </row>
    <row r="2973" spans="1:2" x14ac:dyDescent="0.2">
      <c r="A2973" s="3" t="s">
        <v>2968</v>
      </c>
      <c r="B2973" s="4">
        <f>50</f>
        <v>50</v>
      </c>
    </row>
    <row r="2974" spans="1:2" x14ac:dyDescent="0.2">
      <c r="A2974" s="3" t="s">
        <v>2969</v>
      </c>
      <c r="B2974" s="4">
        <f>50</f>
        <v>50</v>
      </c>
    </row>
    <row r="2975" spans="1:2" x14ac:dyDescent="0.2">
      <c r="A2975" s="3" t="s">
        <v>2970</v>
      </c>
      <c r="B2975" s="4">
        <f>49</f>
        <v>49</v>
      </c>
    </row>
    <row r="2976" spans="1:2" x14ac:dyDescent="0.2">
      <c r="A2976" s="3" t="s">
        <v>2971</v>
      </c>
      <c r="B2976" s="4">
        <f>49</f>
        <v>49</v>
      </c>
    </row>
    <row r="2977" spans="1:2" x14ac:dyDescent="0.2">
      <c r="A2977" s="3" t="s">
        <v>2972</v>
      </c>
      <c r="B2977" s="4">
        <f>49</f>
        <v>49</v>
      </c>
    </row>
    <row r="2978" spans="1:2" x14ac:dyDescent="0.2">
      <c r="A2978" s="3" t="s">
        <v>2973</v>
      </c>
      <c r="B2978" s="4">
        <f>49</f>
        <v>49</v>
      </c>
    </row>
    <row r="2979" spans="1:2" x14ac:dyDescent="0.2">
      <c r="A2979" s="3" t="s">
        <v>2974</v>
      </c>
      <c r="B2979" s="4">
        <f>49</f>
        <v>49</v>
      </c>
    </row>
    <row r="2980" spans="1:2" x14ac:dyDescent="0.2">
      <c r="A2980" s="3" t="s">
        <v>2975</v>
      </c>
      <c r="B2980" s="4">
        <f>47</f>
        <v>47</v>
      </c>
    </row>
    <row r="2981" spans="1:2" x14ac:dyDescent="0.2">
      <c r="A2981" s="3" t="s">
        <v>2976</v>
      </c>
      <c r="B2981" s="4">
        <f>47</f>
        <v>47</v>
      </c>
    </row>
    <row r="2982" spans="1:2" x14ac:dyDescent="0.2">
      <c r="A2982" s="3" t="s">
        <v>2977</v>
      </c>
      <c r="B2982" s="4">
        <f>47</f>
        <v>47</v>
      </c>
    </row>
    <row r="2983" spans="1:2" x14ac:dyDescent="0.2">
      <c r="A2983" s="3" t="s">
        <v>2978</v>
      </c>
      <c r="B2983" s="4">
        <f>47</f>
        <v>47</v>
      </c>
    </row>
    <row r="2984" spans="1:2" x14ac:dyDescent="0.2">
      <c r="A2984" s="3" t="s">
        <v>2979</v>
      </c>
      <c r="B2984" s="4">
        <f>47</f>
        <v>47</v>
      </c>
    </row>
    <row r="2985" spans="1:2" x14ac:dyDescent="0.2">
      <c r="A2985" s="3" t="s">
        <v>2980</v>
      </c>
      <c r="B2985" s="4">
        <f>47</f>
        <v>47</v>
      </c>
    </row>
    <row r="2986" spans="1:2" x14ac:dyDescent="0.2">
      <c r="A2986" s="3" t="s">
        <v>2981</v>
      </c>
      <c r="B2986" s="4">
        <f>47</f>
        <v>47</v>
      </c>
    </row>
    <row r="2987" spans="1:2" x14ac:dyDescent="0.2">
      <c r="A2987" s="3" t="s">
        <v>2982</v>
      </c>
      <c r="B2987" s="4">
        <f>47</f>
        <v>47</v>
      </c>
    </row>
    <row r="2988" spans="1:2" x14ac:dyDescent="0.2">
      <c r="A2988" s="3" t="s">
        <v>2983</v>
      </c>
      <c r="B2988" s="4">
        <f>47</f>
        <v>47</v>
      </c>
    </row>
    <row r="2989" spans="1:2" x14ac:dyDescent="0.2">
      <c r="A2989" s="3" t="s">
        <v>2984</v>
      </c>
      <c r="B2989" s="4">
        <f>47</f>
        <v>47</v>
      </c>
    </row>
    <row r="2990" spans="1:2" x14ac:dyDescent="0.2">
      <c r="A2990" s="3" t="s">
        <v>2985</v>
      </c>
      <c r="B2990" s="4">
        <f>47</f>
        <v>47</v>
      </c>
    </row>
    <row r="2991" spans="1:2" x14ac:dyDescent="0.2">
      <c r="A2991" s="3" t="s">
        <v>2986</v>
      </c>
      <c r="B2991" s="4">
        <f>47</f>
        <v>47</v>
      </c>
    </row>
    <row r="2992" spans="1:2" x14ac:dyDescent="0.2">
      <c r="A2992" s="3" t="s">
        <v>2987</v>
      </c>
      <c r="B2992" s="4">
        <f>47</f>
        <v>47</v>
      </c>
    </row>
    <row r="2993" spans="1:2" x14ac:dyDescent="0.2">
      <c r="A2993" s="3" t="s">
        <v>2988</v>
      </c>
      <c r="B2993" s="4">
        <f>46</f>
        <v>46</v>
      </c>
    </row>
    <row r="2994" spans="1:2" x14ac:dyDescent="0.2">
      <c r="A2994" s="3" t="s">
        <v>2989</v>
      </c>
      <c r="B2994" s="4">
        <f>46</f>
        <v>46</v>
      </c>
    </row>
    <row r="2995" spans="1:2" x14ac:dyDescent="0.2">
      <c r="A2995" s="3" t="s">
        <v>2990</v>
      </c>
      <c r="B2995" s="4">
        <f>46</f>
        <v>46</v>
      </c>
    </row>
    <row r="2996" spans="1:2" x14ac:dyDescent="0.2">
      <c r="A2996" s="3" t="s">
        <v>2991</v>
      </c>
      <c r="B2996" s="4">
        <f>45</f>
        <v>45</v>
      </c>
    </row>
    <row r="2997" spans="1:2" x14ac:dyDescent="0.2">
      <c r="A2997" s="3" t="s">
        <v>2992</v>
      </c>
      <c r="B2997" s="4">
        <f>45</f>
        <v>45</v>
      </c>
    </row>
    <row r="2998" spans="1:2" x14ac:dyDescent="0.2">
      <c r="A2998" s="3" t="s">
        <v>2993</v>
      </c>
      <c r="B2998" s="4">
        <f>45</f>
        <v>45</v>
      </c>
    </row>
    <row r="2999" spans="1:2" x14ac:dyDescent="0.2">
      <c r="A2999" s="3" t="s">
        <v>2994</v>
      </c>
      <c r="B2999" s="4">
        <f>44.11</f>
        <v>44.11</v>
      </c>
    </row>
    <row r="3000" spans="1:2" x14ac:dyDescent="0.2">
      <c r="A3000" s="3" t="s">
        <v>2995</v>
      </c>
      <c r="B3000" s="4">
        <f>44</f>
        <v>44</v>
      </c>
    </row>
    <row r="3001" spans="1:2" x14ac:dyDescent="0.2">
      <c r="A3001" s="3" t="s">
        <v>2996</v>
      </c>
      <c r="B3001" s="4">
        <f>44</f>
        <v>44</v>
      </c>
    </row>
    <row r="3002" spans="1:2" x14ac:dyDescent="0.2">
      <c r="A3002" s="3" t="s">
        <v>2997</v>
      </c>
      <c r="B3002" s="4">
        <f>44</f>
        <v>44</v>
      </c>
    </row>
    <row r="3003" spans="1:2" x14ac:dyDescent="0.2">
      <c r="A3003" s="3" t="s">
        <v>2998</v>
      </c>
      <c r="B3003" s="4">
        <f>43</f>
        <v>43</v>
      </c>
    </row>
    <row r="3004" spans="1:2" x14ac:dyDescent="0.2">
      <c r="A3004" s="3" t="s">
        <v>2999</v>
      </c>
      <c r="B3004" s="4">
        <f>43</f>
        <v>43</v>
      </c>
    </row>
    <row r="3005" spans="1:2" x14ac:dyDescent="0.2">
      <c r="A3005" s="3" t="s">
        <v>3000</v>
      </c>
      <c r="B3005" s="4">
        <f>42</f>
        <v>42</v>
      </c>
    </row>
    <row r="3006" spans="1:2" x14ac:dyDescent="0.2">
      <c r="A3006" s="3" t="s">
        <v>3001</v>
      </c>
      <c r="B3006" s="4">
        <f>42</f>
        <v>42</v>
      </c>
    </row>
    <row r="3007" spans="1:2" x14ac:dyDescent="0.2">
      <c r="A3007" s="3" t="s">
        <v>3002</v>
      </c>
      <c r="B3007" s="4">
        <f>42</f>
        <v>42</v>
      </c>
    </row>
    <row r="3008" spans="1:2" x14ac:dyDescent="0.2">
      <c r="A3008" s="3" t="s">
        <v>3003</v>
      </c>
      <c r="B3008" s="4">
        <f>42</f>
        <v>42</v>
      </c>
    </row>
    <row r="3009" spans="1:2" x14ac:dyDescent="0.2">
      <c r="A3009" s="3" t="s">
        <v>3004</v>
      </c>
      <c r="B3009" s="4">
        <f>42</f>
        <v>42</v>
      </c>
    </row>
    <row r="3010" spans="1:2" x14ac:dyDescent="0.2">
      <c r="A3010" s="3" t="s">
        <v>3005</v>
      </c>
      <c r="B3010" s="4">
        <f>42</f>
        <v>42</v>
      </c>
    </row>
    <row r="3011" spans="1:2" x14ac:dyDescent="0.2">
      <c r="A3011" s="3" t="s">
        <v>3006</v>
      </c>
      <c r="B3011" s="4">
        <f>42</f>
        <v>42</v>
      </c>
    </row>
    <row r="3012" spans="1:2" x14ac:dyDescent="0.2">
      <c r="A3012" s="3" t="s">
        <v>3007</v>
      </c>
      <c r="B3012" s="4">
        <f>41</f>
        <v>41</v>
      </c>
    </row>
    <row r="3013" spans="1:2" x14ac:dyDescent="0.2">
      <c r="A3013" s="3" t="s">
        <v>3008</v>
      </c>
      <c r="B3013" s="4">
        <f>41</f>
        <v>41</v>
      </c>
    </row>
    <row r="3014" spans="1:2" x14ac:dyDescent="0.2">
      <c r="A3014" s="3" t="s">
        <v>3009</v>
      </c>
      <c r="B3014" s="4">
        <f>41</f>
        <v>41</v>
      </c>
    </row>
    <row r="3015" spans="1:2" x14ac:dyDescent="0.2">
      <c r="A3015" s="3" t="s">
        <v>3010</v>
      </c>
      <c r="B3015" s="4">
        <f>41</f>
        <v>41</v>
      </c>
    </row>
    <row r="3016" spans="1:2" x14ac:dyDescent="0.2">
      <c r="A3016" s="3" t="s">
        <v>3011</v>
      </c>
      <c r="B3016" s="4">
        <f>41</f>
        <v>41</v>
      </c>
    </row>
    <row r="3017" spans="1:2" x14ac:dyDescent="0.2">
      <c r="A3017" s="3" t="s">
        <v>3012</v>
      </c>
      <c r="B3017" s="4">
        <f>41</f>
        <v>41</v>
      </c>
    </row>
    <row r="3018" spans="1:2" x14ac:dyDescent="0.2">
      <c r="A3018" s="3" t="s">
        <v>3013</v>
      </c>
      <c r="B3018" s="4">
        <f>41</f>
        <v>41</v>
      </c>
    </row>
    <row r="3019" spans="1:2" x14ac:dyDescent="0.2">
      <c r="A3019" s="3" t="s">
        <v>3014</v>
      </c>
      <c r="B3019" s="4">
        <f>41</f>
        <v>41</v>
      </c>
    </row>
    <row r="3020" spans="1:2" x14ac:dyDescent="0.2">
      <c r="A3020" s="3" t="s">
        <v>3015</v>
      </c>
      <c r="B3020" s="4">
        <f>41</f>
        <v>41</v>
      </c>
    </row>
    <row r="3021" spans="1:2" x14ac:dyDescent="0.2">
      <c r="A3021" s="3" t="s">
        <v>3016</v>
      </c>
      <c r="B3021" s="4">
        <f>41</f>
        <v>41</v>
      </c>
    </row>
    <row r="3022" spans="1:2" x14ac:dyDescent="0.2">
      <c r="A3022" s="3" t="s">
        <v>3017</v>
      </c>
      <c r="B3022" s="4">
        <f>41</f>
        <v>41</v>
      </c>
    </row>
    <row r="3023" spans="1:2" x14ac:dyDescent="0.2">
      <c r="A3023" s="3" t="s">
        <v>3018</v>
      </c>
      <c r="B3023" s="4">
        <f>40.56</f>
        <v>40.56</v>
      </c>
    </row>
    <row r="3024" spans="1:2" x14ac:dyDescent="0.2">
      <c r="A3024" s="3" t="s">
        <v>3019</v>
      </c>
      <c r="B3024" s="4">
        <f>40.56</f>
        <v>40.56</v>
      </c>
    </row>
    <row r="3025" spans="1:2" x14ac:dyDescent="0.2">
      <c r="A3025" s="3" t="s">
        <v>3020</v>
      </c>
      <c r="B3025" s="4">
        <f>40.56</f>
        <v>40.56</v>
      </c>
    </row>
    <row r="3026" spans="1:2" x14ac:dyDescent="0.2">
      <c r="A3026" s="3" t="s">
        <v>3021</v>
      </c>
      <c r="B3026" s="4">
        <f>40</f>
        <v>40</v>
      </c>
    </row>
    <row r="3027" spans="1:2" x14ac:dyDescent="0.2">
      <c r="A3027" s="3" t="s">
        <v>3022</v>
      </c>
      <c r="B3027" s="4">
        <f>40</f>
        <v>40</v>
      </c>
    </row>
    <row r="3028" spans="1:2" x14ac:dyDescent="0.2">
      <c r="A3028" s="3" t="s">
        <v>3023</v>
      </c>
      <c r="B3028" s="4">
        <f>40</f>
        <v>40</v>
      </c>
    </row>
    <row r="3029" spans="1:2" x14ac:dyDescent="0.2">
      <c r="A3029" s="3" t="s">
        <v>3024</v>
      </c>
      <c r="B3029" s="4">
        <f>40</f>
        <v>40</v>
      </c>
    </row>
    <row r="3030" spans="1:2" x14ac:dyDescent="0.2">
      <c r="A3030" s="3" t="s">
        <v>3025</v>
      </c>
      <c r="B3030" s="4">
        <f>40</f>
        <v>40</v>
      </c>
    </row>
    <row r="3031" spans="1:2" x14ac:dyDescent="0.2">
      <c r="A3031" s="3" t="s">
        <v>3026</v>
      </c>
      <c r="B3031" s="4">
        <f>40</f>
        <v>40</v>
      </c>
    </row>
    <row r="3032" spans="1:2" x14ac:dyDescent="0.2">
      <c r="A3032" s="3" t="s">
        <v>3027</v>
      </c>
      <c r="B3032" s="4">
        <f>40</f>
        <v>40</v>
      </c>
    </row>
    <row r="3033" spans="1:2" x14ac:dyDescent="0.2">
      <c r="A3033" s="3" t="s">
        <v>3028</v>
      </c>
      <c r="B3033" s="4">
        <f>40</f>
        <v>40</v>
      </c>
    </row>
    <row r="3034" spans="1:2" x14ac:dyDescent="0.2">
      <c r="A3034" s="3" t="s">
        <v>3029</v>
      </c>
      <c r="B3034" s="4">
        <f>40</f>
        <v>40</v>
      </c>
    </row>
    <row r="3035" spans="1:2" x14ac:dyDescent="0.2">
      <c r="A3035" s="3" t="s">
        <v>3030</v>
      </c>
      <c r="B3035" s="4">
        <f>40</f>
        <v>40</v>
      </c>
    </row>
    <row r="3036" spans="1:2" x14ac:dyDescent="0.2">
      <c r="A3036" s="3" t="s">
        <v>3031</v>
      </c>
      <c r="B3036" s="4">
        <f>40</f>
        <v>40</v>
      </c>
    </row>
    <row r="3037" spans="1:2" x14ac:dyDescent="0.2">
      <c r="A3037" s="3" t="s">
        <v>3032</v>
      </c>
      <c r="B3037" s="4">
        <f>40</f>
        <v>40</v>
      </c>
    </row>
    <row r="3038" spans="1:2" x14ac:dyDescent="0.2">
      <c r="A3038" s="3" t="s">
        <v>3033</v>
      </c>
      <c r="B3038" s="4">
        <f>40</f>
        <v>40</v>
      </c>
    </row>
    <row r="3039" spans="1:2" x14ac:dyDescent="0.2">
      <c r="A3039" s="3" t="s">
        <v>3034</v>
      </c>
      <c r="B3039" s="4">
        <f>40</f>
        <v>40</v>
      </c>
    </row>
    <row r="3040" spans="1:2" x14ac:dyDescent="0.2">
      <c r="A3040" s="3" t="s">
        <v>3035</v>
      </c>
      <c r="B3040" s="4">
        <f>36</f>
        <v>36</v>
      </c>
    </row>
    <row r="3041" spans="1:2" x14ac:dyDescent="0.2">
      <c r="A3041" s="3" t="s">
        <v>3036</v>
      </c>
      <c r="B3041" s="4">
        <f>36</f>
        <v>36</v>
      </c>
    </row>
    <row r="3042" spans="1:2" x14ac:dyDescent="0.2">
      <c r="A3042" s="3" t="s">
        <v>3037</v>
      </c>
      <c r="B3042" s="4">
        <f>36</f>
        <v>36</v>
      </c>
    </row>
    <row r="3043" spans="1:2" x14ac:dyDescent="0.2">
      <c r="A3043" s="3" t="s">
        <v>3038</v>
      </c>
      <c r="B3043" s="4">
        <f>36</f>
        <v>36</v>
      </c>
    </row>
    <row r="3044" spans="1:2" x14ac:dyDescent="0.2">
      <c r="A3044" s="3" t="s">
        <v>3039</v>
      </c>
      <c r="B3044" s="4">
        <f>36</f>
        <v>36</v>
      </c>
    </row>
    <row r="3045" spans="1:2" x14ac:dyDescent="0.2">
      <c r="A3045" s="3" t="s">
        <v>3040</v>
      </c>
      <c r="B3045" s="4">
        <f>36</f>
        <v>36</v>
      </c>
    </row>
    <row r="3046" spans="1:2" x14ac:dyDescent="0.2">
      <c r="A3046" s="3" t="s">
        <v>3041</v>
      </c>
      <c r="B3046" s="4">
        <f>36</f>
        <v>36</v>
      </c>
    </row>
    <row r="3047" spans="1:2" x14ac:dyDescent="0.2">
      <c r="A3047" s="3" t="s">
        <v>3042</v>
      </c>
      <c r="B3047" s="4">
        <f>36</f>
        <v>36</v>
      </c>
    </row>
    <row r="3048" spans="1:2" x14ac:dyDescent="0.2">
      <c r="A3048" s="3" t="s">
        <v>3043</v>
      </c>
      <c r="B3048" s="4">
        <f>36</f>
        <v>36</v>
      </c>
    </row>
    <row r="3049" spans="1:2" x14ac:dyDescent="0.2">
      <c r="A3049" s="3" t="s">
        <v>3044</v>
      </c>
      <c r="B3049" s="4">
        <f>36</f>
        <v>36</v>
      </c>
    </row>
    <row r="3050" spans="1:2" x14ac:dyDescent="0.2">
      <c r="A3050" s="3" t="s">
        <v>3045</v>
      </c>
      <c r="B3050" s="4">
        <f>36</f>
        <v>36</v>
      </c>
    </row>
    <row r="3051" spans="1:2" x14ac:dyDescent="0.2">
      <c r="A3051" s="3" t="s">
        <v>3046</v>
      </c>
      <c r="B3051" s="4">
        <f>36</f>
        <v>36</v>
      </c>
    </row>
    <row r="3052" spans="1:2" x14ac:dyDescent="0.2">
      <c r="A3052" s="3" t="s">
        <v>3047</v>
      </c>
      <c r="B3052" s="4">
        <f>36</f>
        <v>36</v>
      </c>
    </row>
    <row r="3053" spans="1:2" x14ac:dyDescent="0.2">
      <c r="A3053" s="3" t="s">
        <v>3048</v>
      </c>
      <c r="B3053" s="4">
        <f>36</f>
        <v>36</v>
      </c>
    </row>
    <row r="3054" spans="1:2" x14ac:dyDescent="0.2">
      <c r="A3054" s="3" t="s">
        <v>3049</v>
      </c>
      <c r="B3054" s="4">
        <f>36</f>
        <v>36</v>
      </c>
    </row>
    <row r="3055" spans="1:2" x14ac:dyDescent="0.2">
      <c r="A3055" s="3" t="s">
        <v>3050</v>
      </c>
      <c r="B3055" s="4">
        <f>36</f>
        <v>36</v>
      </c>
    </row>
    <row r="3056" spans="1:2" x14ac:dyDescent="0.2">
      <c r="A3056" s="3" t="s">
        <v>3051</v>
      </c>
      <c r="B3056" s="4">
        <f>36</f>
        <v>36</v>
      </c>
    </row>
    <row r="3057" spans="1:2" x14ac:dyDescent="0.2">
      <c r="A3057" s="3" t="s">
        <v>3052</v>
      </c>
      <c r="B3057" s="4">
        <f>36</f>
        <v>36</v>
      </c>
    </row>
    <row r="3058" spans="1:2" x14ac:dyDescent="0.2">
      <c r="A3058" s="3" t="s">
        <v>3053</v>
      </c>
      <c r="B3058" s="4">
        <f>35</f>
        <v>35</v>
      </c>
    </row>
    <row r="3059" spans="1:2" x14ac:dyDescent="0.2">
      <c r="A3059" s="3" t="s">
        <v>3054</v>
      </c>
      <c r="B3059" s="4">
        <f>35</f>
        <v>35</v>
      </c>
    </row>
    <row r="3060" spans="1:2" x14ac:dyDescent="0.2">
      <c r="A3060" s="3" t="s">
        <v>3055</v>
      </c>
      <c r="B3060" s="4">
        <f>35</f>
        <v>35</v>
      </c>
    </row>
    <row r="3061" spans="1:2" x14ac:dyDescent="0.2">
      <c r="A3061" s="3" t="s">
        <v>3056</v>
      </c>
      <c r="B3061" s="4">
        <f>35</f>
        <v>35</v>
      </c>
    </row>
    <row r="3062" spans="1:2" x14ac:dyDescent="0.2">
      <c r="A3062" s="3" t="s">
        <v>3057</v>
      </c>
      <c r="B3062" s="4">
        <f>35</f>
        <v>35</v>
      </c>
    </row>
    <row r="3063" spans="1:2" x14ac:dyDescent="0.2">
      <c r="A3063" s="3" t="s">
        <v>3058</v>
      </c>
      <c r="B3063" s="4">
        <f>35</f>
        <v>35</v>
      </c>
    </row>
    <row r="3064" spans="1:2" x14ac:dyDescent="0.2">
      <c r="A3064" s="3" t="s">
        <v>3059</v>
      </c>
      <c r="B3064" s="4">
        <f>35</f>
        <v>35</v>
      </c>
    </row>
    <row r="3065" spans="1:2" x14ac:dyDescent="0.2">
      <c r="A3065" s="3" t="s">
        <v>3060</v>
      </c>
      <c r="B3065" s="4">
        <f>35</f>
        <v>35</v>
      </c>
    </row>
    <row r="3066" spans="1:2" x14ac:dyDescent="0.2">
      <c r="A3066" s="3" t="s">
        <v>3061</v>
      </c>
      <c r="B3066" s="4">
        <f>34</f>
        <v>34</v>
      </c>
    </row>
    <row r="3067" spans="1:2" x14ac:dyDescent="0.2">
      <c r="A3067" s="3" t="s">
        <v>3062</v>
      </c>
      <c r="B3067" s="4">
        <f>34</f>
        <v>34</v>
      </c>
    </row>
    <row r="3068" spans="1:2" x14ac:dyDescent="0.2">
      <c r="A3068" s="3" t="s">
        <v>3063</v>
      </c>
      <c r="B3068" s="4">
        <f>34</f>
        <v>34</v>
      </c>
    </row>
    <row r="3069" spans="1:2" x14ac:dyDescent="0.2">
      <c r="A3069" s="3" t="s">
        <v>3064</v>
      </c>
      <c r="B3069" s="4">
        <f>33</f>
        <v>33</v>
      </c>
    </row>
    <row r="3070" spans="1:2" x14ac:dyDescent="0.2">
      <c r="A3070" s="3" t="s">
        <v>3065</v>
      </c>
      <c r="B3070" s="4">
        <f>33</f>
        <v>33</v>
      </c>
    </row>
    <row r="3071" spans="1:2" x14ac:dyDescent="0.2">
      <c r="A3071" s="3" t="s">
        <v>3066</v>
      </c>
      <c r="B3071" s="4">
        <f>33</f>
        <v>33</v>
      </c>
    </row>
    <row r="3072" spans="1:2" x14ac:dyDescent="0.2">
      <c r="A3072" s="3" t="s">
        <v>3067</v>
      </c>
      <c r="B3072" s="4">
        <f>33</f>
        <v>33</v>
      </c>
    </row>
    <row r="3073" spans="1:2" x14ac:dyDescent="0.2">
      <c r="A3073" s="3" t="s">
        <v>3068</v>
      </c>
      <c r="B3073" s="4">
        <f>33</f>
        <v>33</v>
      </c>
    </row>
    <row r="3074" spans="1:2" x14ac:dyDescent="0.2">
      <c r="A3074" s="3" t="s">
        <v>3069</v>
      </c>
      <c r="B3074" s="4">
        <f>33</f>
        <v>33</v>
      </c>
    </row>
    <row r="3075" spans="1:2" x14ac:dyDescent="0.2">
      <c r="A3075" s="3" t="s">
        <v>3070</v>
      </c>
      <c r="B3075" s="4">
        <f>33</f>
        <v>33</v>
      </c>
    </row>
    <row r="3076" spans="1:2" x14ac:dyDescent="0.2">
      <c r="A3076" s="3" t="s">
        <v>3071</v>
      </c>
      <c r="B3076" s="4">
        <f>33</f>
        <v>33</v>
      </c>
    </row>
    <row r="3077" spans="1:2" x14ac:dyDescent="0.2">
      <c r="A3077" s="3" t="s">
        <v>3072</v>
      </c>
      <c r="B3077" s="4">
        <f>33</f>
        <v>33</v>
      </c>
    </row>
    <row r="3078" spans="1:2" x14ac:dyDescent="0.2">
      <c r="A3078" s="3" t="s">
        <v>3073</v>
      </c>
      <c r="B3078" s="4">
        <f>33</f>
        <v>33</v>
      </c>
    </row>
    <row r="3079" spans="1:2" x14ac:dyDescent="0.2">
      <c r="A3079" s="3" t="s">
        <v>3074</v>
      </c>
      <c r="B3079" s="4">
        <f>33</f>
        <v>33</v>
      </c>
    </row>
    <row r="3080" spans="1:2" x14ac:dyDescent="0.2">
      <c r="A3080" s="3" t="s">
        <v>3075</v>
      </c>
      <c r="B3080" s="4">
        <f>33</f>
        <v>33</v>
      </c>
    </row>
    <row r="3081" spans="1:2" x14ac:dyDescent="0.2">
      <c r="A3081" s="3" t="s">
        <v>3076</v>
      </c>
      <c r="B3081" s="4">
        <f>32</f>
        <v>32</v>
      </c>
    </row>
    <row r="3082" spans="1:2" x14ac:dyDescent="0.2">
      <c r="A3082" s="3" t="s">
        <v>3077</v>
      </c>
      <c r="B3082" s="4">
        <f>32</f>
        <v>32</v>
      </c>
    </row>
    <row r="3083" spans="1:2" x14ac:dyDescent="0.2">
      <c r="A3083" s="3" t="s">
        <v>3078</v>
      </c>
      <c r="B3083" s="4">
        <f>32</f>
        <v>32</v>
      </c>
    </row>
    <row r="3084" spans="1:2" x14ac:dyDescent="0.2">
      <c r="A3084" s="3" t="s">
        <v>3079</v>
      </c>
      <c r="B3084" s="4">
        <f>32</f>
        <v>32</v>
      </c>
    </row>
    <row r="3085" spans="1:2" x14ac:dyDescent="0.2">
      <c r="A3085" s="3" t="s">
        <v>3080</v>
      </c>
      <c r="B3085" s="4">
        <f>32</f>
        <v>32</v>
      </c>
    </row>
    <row r="3086" spans="1:2" x14ac:dyDescent="0.2">
      <c r="A3086" s="3" t="s">
        <v>3081</v>
      </c>
      <c r="B3086" s="4">
        <f>32</f>
        <v>32</v>
      </c>
    </row>
    <row r="3087" spans="1:2" x14ac:dyDescent="0.2">
      <c r="A3087" s="3" t="s">
        <v>3082</v>
      </c>
      <c r="B3087" s="4">
        <f>32</f>
        <v>32</v>
      </c>
    </row>
    <row r="3088" spans="1:2" x14ac:dyDescent="0.2">
      <c r="A3088" s="3" t="s">
        <v>3083</v>
      </c>
      <c r="B3088" s="4">
        <f>32</f>
        <v>32</v>
      </c>
    </row>
    <row r="3089" spans="1:2" x14ac:dyDescent="0.2">
      <c r="A3089" s="3" t="s">
        <v>3084</v>
      </c>
      <c r="B3089" s="4">
        <f>32</f>
        <v>32</v>
      </c>
    </row>
    <row r="3090" spans="1:2" x14ac:dyDescent="0.2">
      <c r="A3090" s="3" t="s">
        <v>3085</v>
      </c>
      <c r="B3090" s="4">
        <f>32</f>
        <v>32</v>
      </c>
    </row>
    <row r="3091" spans="1:2" x14ac:dyDescent="0.2">
      <c r="A3091" s="3" t="s">
        <v>3086</v>
      </c>
      <c r="B3091" s="4">
        <f>32</f>
        <v>32</v>
      </c>
    </row>
    <row r="3092" spans="1:2" x14ac:dyDescent="0.2">
      <c r="A3092" s="3" t="s">
        <v>3087</v>
      </c>
      <c r="B3092" s="4">
        <f>32</f>
        <v>32</v>
      </c>
    </row>
    <row r="3093" spans="1:2" x14ac:dyDescent="0.2">
      <c r="A3093" s="3" t="s">
        <v>3088</v>
      </c>
      <c r="B3093" s="4">
        <f>32</f>
        <v>32</v>
      </c>
    </row>
    <row r="3094" spans="1:2" x14ac:dyDescent="0.2">
      <c r="A3094" s="3" t="s">
        <v>3089</v>
      </c>
      <c r="B3094" s="4">
        <f>31</f>
        <v>31</v>
      </c>
    </row>
    <row r="3095" spans="1:2" x14ac:dyDescent="0.2">
      <c r="A3095" s="3" t="s">
        <v>3090</v>
      </c>
      <c r="B3095" s="4">
        <f>31</f>
        <v>31</v>
      </c>
    </row>
    <row r="3096" spans="1:2" x14ac:dyDescent="0.2">
      <c r="A3096" s="3" t="s">
        <v>3091</v>
      </c>
      <c r="B3096" s="4">
        <f>31</f>
        <v>31</v>
      </c>
    </row>
    <row r="3097" spans="1:2" x14ac:dyDescent="0.2">
      <c r="A3097" s="3" t="s">
        <v>3092</v>
      </c>
      <c r="B3097" s="4">
        <f>31</f>
        <v>31</v>
      </c>
    </row>
    <row r="3098" spans="1:2" x14ac:dyDescent="0.2">
      <c r="A3098" s="3" t="s">
        <v>3093</v>
      </c>
      <c r="B3098" s="4">
        <f>31</f>
        <v>31</v>
      </c>
    </row>
    <row r="3099" spans="1:2" x14ac:dyDescent="0.2">
      <c r="A3099" s="3" t="s">
        <v>3094</v>
      </c>
      <c r="B3099" s="4">
        <f>31</f>
        <v>31</v>
      </c>
    </row>
    <row r="3100" spans="1:2" x14ac:dyDescent="0.2">
      <c r="A3100" s="3" t="s">
        <v>3095</v>
      </c>
      <c r="B3100" s="4">
        <f>31</f>
        <v>31</v>
      </c>
    </row>
    <row r="3101" spans="1:2" x14ac:dyDescent="0.2">
      <c r="A3101" s="3" t="s">
        <v>3096</v>
      </c>
      <c r="B3101" s="4">
        <f>31</f>
        <v>31</v>
      </c>
    </row>
    <row r="3102" spans="1:2" x14ac:dyDescent="0.2">
      <c r="A3102" s="3" t="s">
        <v>3097</v>
      </c>
      <c r="B3102" s="4">
        <f>31</f>
        <v>31</v>
      </c>
    </row>
    <row r="3103" spans="1:2" x14ac:dyDescent="0.2">
      <c r="A3103" s="3" t="s">
        <v>3098</v>
      </c>
      <c r="B3103" s="4">
        <f>31</f>
        <v>31</v>
      </c>
    </row>
    <row r="3104" spans="1:2" x14ac:dyDescent="0.2">
      <c r="A3104" s="3" t="s">
        <v>3099</v>
      </c>
      <c r="B3104" s="4">
        <f>31</f>
        <v>31</v>
      </c>
    </row>
    <row r="3105" spans="1:2" x14ac:dyDescent="0.2">
      <c r="A3105" s="3" t="s">
        <v>3100</v>
      </c>
      <c r="B3105" s="4">
        <f>31</f>
        <v>31</v>
      </c>
    </row>
    <row r="3106" spans="1:2" x14ac:dyDescent="0.2">
      <c r="A3106" s="3" t="s">
        <v>3101</v>
      </c>
      <c r="B3106" s="4">
        <f>31</f>
        <v>31</v>
      </c>
    </row>
    <row r="3107" spans="1:2" x14ac:dyDescent="0.2">
      <c r="A3107" s="3" t="s">
        <v>3102</v>
      </c>
      <c r="B3107" s="4">
        <f>30</f>
        <v>30</v>
      </c>
    </row>
    <row r="3108" spans="1:2" x14ac:dyDescent="0.2">
      <c r="A3108" s="3" t="s">
        <v>3103</v>
      </c>
      <c r="B3108" s="4">
        <f>30</f>
        <v>30</v>
      </c>
    </row>
    <row r="3109" spans="1:2" x14ac:dyDescent="0.2">
      <c r="A3109" s="3" t="s">
        <v>3104</v>
      </c>
      <c r="B3109" s="4">
        <f>30</f>
        <v>30</v>
      </c>
    </row>
    <row r="3110" spans="1:2" x14ac:dyDescent="0.2">
      <c r="A3110" s="3" t="s">
        <v>3105</v>
      </c>
      <c r="B3110" s="4">
        <f>30</f>
        <v>30</v>
      </c>
    </row>
    <row r="3111" spans="1:2" x14ac:dyDescent="0.2">
      <c r="A3111" s="3" t="s">
        <v>3106</v>
      </c>
      <c r="B3111" s="4">
        <f>30</f>
        <v>30</v>
      </c>
    </row>
    <row r="3112" spans="1:2" x14ac:dyDescent="0.2">
      <c r="A3112" s="3" t="s">
        <v>3107</v>
      </c>
      <c r="B3112" s="4">
        <f>30</f>
        <v>30</v>
      </c>
    </row>
    <row r="3113" spans="1:2" x14ac:dyDescent="0.2">
      <c r="A3113" s="3" t="s">
        <v>3108</v>
      </c>
      <c r="B3113" s="4">
        <f>30</f>
        <v>30</v>
      </c>
    </row>
    <row r="3114" spans="1:2" x14ac:dyDescent="0.2">
      <c r="A3114" s="3" t="s">
        <v>3109</v>
      </c>
      <c r="B3114" s="4">
        <f>30</f>
        <v>30</v>
      </c>
    </row>
    <row r="3115" spans="1:2" x14ac:dyDescent="0.2">
      <c r="A3115" s="3" t="s">
        <v>3110</v>
      </c>
      <c r="B3115" s="4">
        <f>30</f>
        <v>30</v>
      </c>
    </row>
    <row r="3116" spans="1:2" x14ac:dyDescent="0.2">
      <c r="A3116" s="3" t="s">
        <v>3111</v>
      </c>
      <c r="B3116" s="4">
        <f>30</f>
        <v>30</v>
      </c>
    </row>
    <row r="3117" spans="1:2" x14ac:dyDescent="0.2">
      <c r="A3117" s="3" t="s">
        <v>3112</v>
      </c>
      <c r="B3117" s="4">
        <f>30</f>
        <v>30</v>
      </c>
    </row>
    <row r="3118" spans="1:2" x14ac:dyDescent="0.2">
      <c r="A3118" s="3" t="s">
        <v>3113</v>
      </c>
      <c r="B3118" s="4">
        <f>30</f>
        <v>30</v>
      </c>
    </row>
    <row r="3119" spans="1:2" x14ac:dyDescent="0.2">
      <c r="A3119" s="3" t="s">
        <v>3114</v>
      </c>
      <c r="B3119" s="4">
        <f>30</f>
        <v>30</v>
      </c>
    </row>
    <row r="3120" spans="1:2" x14ac:dyDescent="0.2">
      <c r="A3120" s="3" t="s">
        <v>3115</v>
      </c>
      <c r="B3120" s="4">
        <f>30</f>
        <v>30</v>
      </c>
    </row>
    <row r="3121" spans="1:2" x14ac:dyDescent="0.2">
      <c r="A3121" s="3" t="s">
        <v>3116</v>
      </c>
      <c r="B3121" s="4">
        <f>30</f>
        <v>30</v>
      </c>
    </row>
    <row r="3122" spans="1:2" x14ac:dyDescent="0.2">
      <c r="A3122" s="3" t="s">
        <v>3117</v>
      </c>
      <c r="B3122" s="4">
        <f>30</f>
        <v>30</v>
      </c>
    </row>
    <row r="3123" spans="1:2" x14ac:dyDescent="0.2">
      <c r="A3123" s="3" t="s">
        <v>3118</v>
      </c>
      <c r="B3123" s="4">
        <f>30</f>
        <v>30</v>
      </c>
    </row>
    <row r="3124" spans="1:2" x14ac:dyDescent="0.2">
      <c r="A3124" s="3" t="s">
        <v>3119</v>
      </c>
      <c r="B3124" s="4">
        <f t="shared" ref="B3124:B3129" si="2">29.8</f>
        <v>29.8</v>
      </c>
    </row>
    <row r="3125" spans="1:2" x14ac:dyDescent="0.2">
      <c r="A3125" s="3" t="s">
        <v>3120</v>
      </c>
      <c r="B3125" s="4">
        <f t="shared" si="2"/>
        <v>29.8</v>
      </c>
    </row>
    <row r="3126" spans="1:2" x14ac:dyDescent="0.2">
      <c r="A3126" s="3" t="s">
        <v>3121</v>
      </c>
      <c r="B3126" s="4">
        <f t="shared" si="2"/>
        <v>29.8</v>
      </c>
    </row>
    <row r="3127" spans="1:2" x14ac:dyDescent="0.2">
      <c r="A3127" s="3" t="s">
        <v>3122</v>
      </c>
      <c r="B3127" s="4">
        <f t="shared" si="2"/>
        <v>29.8</v>
      </c>
    </row>
    <row r="3128" spans="1:2" x14ac:dyDescent="0.2">
      <c r="A3128" s="3" t="s">
        <v>3123</v>
      </c>
      <c r="B3128" s="4">
        <f t="shared" si="2"/>
        <v>29.8</v>
      </c>
    </row>
    <row r="3129" spans="1:2" x14ac:dyDescent="0.2">
      <c r="A3129" s="3" t="s">
        <v>3124</v>
      </c>
      <c r="B3129" s="4">
        <f t="shared" si="2"/>
        <v>29.8</v>
      </c>
    </row>
    <row r="3130" spans="1:2" x14ac:dyDescent="0.2">
      <c r="A3130" s="3" t="s">
        <v>3125</v>
      </c>
      <c r="B3130" s="4">
        <f>29</f>
        <v>29</v>
      </c>
    </row>
    <row r="3131" spans="1:2" x14ac:dyDescent="0.2">
      <c r="A3131" s="3" t="s">
        <v>3126</v>
      </c>
      <c r="B3131" s="4">
        <f>28</f>
        <v>28</v>
      </c>
    </row>
    <row r="3132" spans="1:2" x14ac:dyDescent="0.2">
      <c r="A3132" s="3" t="s">
        <v>3127</v>
      </c>
      <c r="B3132" s="4">
        <f>28</f>
        <v>28</v>
      </c>
    </row>
    <row r="3133" spans="1:2" x14ac:dyDescent="0.2">
      <c r="A3133" s="3" t="s">
        <v>3128</v>
      </c>
      <c r="B3133" s="4">
        <f>28</f>
        <v>28</v>
      </c>
    </row>
    <row r="3134" spans="1:2" x14ac:dyDescent="0.2">
      <c r="A3134" s="3" t="s">
        <v>3129</v>
      </c>
      <c r="B3134" s="4">
        <f>27</f>
        <v>27</v>
      </c>
    </row>
    <row r="3135" spans="1:2" x14ac:dyDescent="0.2">
      <c r="A3135" s="3" t="s">
        <v>3130</v>
      </c>
      <c r="B3135" s="4">
        <f>27</f>
        <v>27</v>
      </c>
    </row>
    <row r="3136" spans="1:2" x14ac:dyDescent="0.2">
      <c r="A3136" s="3" t="s">
        <v>3131</v>
      </c>
      <c r="B3136" s="4">
        <f>27</f>
        <v>27</v>
      </c>
    </row>
    <row r="3137" spans="1:2" x14ac:dyDescent="0.2">
      <c r="A3137" s="3" t="s">
        <v>3132</v>
      </c>
      <c r="B3137" s="4">
        <f>26</f>
        <v>26</v>
      </c>
    </row>
    <row r="3138" spans="1:2" x14ac:dyDescent="0.2">
      <c r="A3138" s="3" t="s">
        <v>3133</v>
      </c>
      <c r="B3138" s="4">
        <f>26</f>
        <v>26</v>
      </c>
    </row>
    <row r="3139" spans="1:2" x14ac:dyDescent="0.2">
      <c r="A3139" s="3" t="s">
        <v>3134</v>
      </c>
      <c r="B3139" s="4">
        <f>26</f>
        <v>26</v>
      </c>
    </row>
    <row r="3140" spans="1:2" x14ac:dyDescent="0.2">
      <c r="A3140" s="3" t="s">
        <v>3135</v>
      </c>
      <c r="B3140" s="4">
        <f>26</f>
        <v>26</v>
      </c>
    </row>
    <row r="3141" spans="1:2" x14ac:dyDescent="0.2">
      <c r="A3141" s="3" t="s">
        <v>3136</v>
      </c>
      <c r="B3141" s="4">
        <f>26</f>
        <v>26</v>
      </c>
    </row>
    <row r="3142" spans="1:2" x14ac:dyDescent="0.2">
      <c r="A3142" s="3" t="s">
        <v>3137</v>
      </c>
      <c r="B3142" s="4">
        <f>26</f>
        <v>26</v>
      </c>
    </row>
    <row r="3143" spans="1:2" x14ac:dyDescent="0.2">
      <c r="A3143" s="3" t="s">
        <v>3138</v>
      </c>
      <c r="B3143" s="4">
        <f>25.12</f>
        <v>25.12</v>
      </c>
    </row>
    <row r="3144" spans="1:2" x14ac:dyDescent="0.2">
      <c r="A3144" s="3" t="s">
        <v>3139</v>
      </c>
      <c r="B3144" s="4">
        <f>25</f>
        <v>25</v>
      </c>
    </row>
    <row r="3145" spans="1:2" x14ac:dyDescent="0.2">
      <c r="A3145" s="3" t="s">
        <v>3140</v>
      </c>
      <c r="B3145" s="4">
        <f>25</f>
        <v>25</v>
      </c>
    </row>
    <row r="3146" spans="1:2" x14ac:dyDescent="0.2">
      <c r="A3146" s="3" t="s">
        <v>3141</v>
      </c>
      <c r="B3146" s="4">
        <f>25</f>
        <v>25</v>
      </c>
    </row>
    <row r="3147" spans="1:2" x14ac:dyDescent="0.2">
      <c r="A3147" s="3" t="s">
        <v>3142</v>
      </c>
      <c r="B3147" s="4">
        <f>25</f>
        <v>25</v>
      </c>
    </row>
    <row r="3148" spans="1:2" x14ac:dyDescent="0.2">
      <c r="A3148" s="3" t="s">
        <v>3143</v>
      </c>
      <c r="B3148" s="4">
        <f>25</f>
        <v>25</v>
      </c>
    </row>
    <row r="3149" spans="1:2" x14ac:dyDescent="0.2">
      <c r="A3149" s="3" t="s">
        <v>3144</v>
      </c>
      <c r="B3149" s="4">
        <f>25</f>
        <v>25</v>
      </c>
    </row>
    <row r="3150" spans="1:2" x14ac:dyDescent="0.2">
      <c r="A3150" s="3" t="s">
        <v>3145</v>
      </c>
      <c r="B3150" s="4">
        <f>25</f>
        <v>25</v>
      </c>
    </row>
    <row r="3151" spans="1:2" x14ac:dyDescent="0.2">
      <c r="A3151" s="3" t="s">
        <v>3146</v>
      </c>
      <c r="B3151" s="4">
        <f>25</f>
        <v>25</v>
      </c>
    </row>
    <row r="3152" spans="1:2" x14ac:dyDescent="0.2">
      <c r="A3152" s="3" t="s">
        <v>3147</v>
      </c>
      <c r="B3152" s="4">
        <f>25</f>
        <v>25</v>
      </c>
    </row>
    <row r="3153" spans="1:2" x14ac:dyDescent="0.2">
      <c r="A3153" s="3" t="s">
        <v>3148</v>
      </c>
      <c r="B3153" s="4">
        <f>25</f>
        <v>25</v>
      </c>
    </row>
    <row r="3154" spans="1:2" x14ac:dyDescent="0.2">
      <c r="A3154" s="3" t="s">
        <v>3149</v>
      </c>
      <c r="B3154" s="4">
        <f>25</f>
        <v>25</v>
      </c>
    </row>
    <row r="3155" spans="1:2" x14ac:dyDescent="0.2">
      <c r="A3155" s="3" t="s">
        <v>3150</v>
      </c>
      <c r="B3155" s="4">
        <f>25</f>
        <v>25</v>
      </c>
    </row>
    <row r="3156" spans="1:2" x14ac:dyDescent="0.2">
      <c r="A3156" s="3" t="s">
        <v>3151</v>
      </c>
      <c r="B3156" s="4">
        <f>25</f>
        <v>25</v>
      </c>
    </row>
    <row r="3157" spans="1:2" x14ac:dyDescent="0.2">
      <c r="A3157" s="3" t="s">
        <v>3152</v>
      </c>
      <c r="B3157" s="4">
        <f>25</f>
        <v>25</v>
      </c>
    </row>
    <row r="3158" spans="1:2" x14ac:dyDescent="0.2">
      <c r="A3158" s="3" t="s">
        <v>3153</v>
      </c>
      <c r="B3158" s="4">
        <f>25</f>
        <v>25</v>
      </c>
    </row>
    <row r="3159" spans="1:2" x14ac:dyDescent="0.2">
      <c r="A3159" s="3" t="s">
        <v>3154</v>
      </c>
      <c r="B3159" s="4">
        <f>25</f>
        <v>25</v>
      </c>
    </row>
    <row r="3160" spans="1:2" x14ac:dyDescent="0.2">
      <c r="A3160" s="3" t="s">
        <v>3155</v>
      </c>
      <c r="B3160" s="4">
        <f>25</f>
        <v>25</v>
      </c>
    </row>
    <row r="3161" spans="1:2" x14ac:dyDescent="0.2">
      <c r="A3161" s="3" t="s">
        <v>3156</v>
      </c>
      <c r="B3161" s="4">
        <f>25</f>
        <v>25</v>
      </c>
    </row>
    <row r="3162" spans="1:2" x14ac:dyDescent="0.2">
      <c r="A3162" s="3" t="s">
        <v>3157</v>
      </c>
      <c r="B3162" s="4">
        <f>25</f>
        <v>25</v>
      </c>
    </row>
    <row r="3163" spans="1:2" x14ac:dyDescent="0.2">
      <c r="A3163" s="3" t="s">
        <v>3158</v>
      </c>
      <c r="B3163" s="4">
        <f>25</f>
        <v>25</v>
      </c>
    </row>
    <row r="3164" spans="1:2" x14ac:dyDescent="0.2">
      <c r="A3164" s="3" t="s">
        <v>3159</v>
      </c>
      <c r="B3164" s="4">
        <f>25</f>
        <v>25</v>
      </c>
    </row>
    <row r="3165" spans="1:2" x14ac:dyDescent="0.2">
      <c r="A3165" s="3" t="s">
        <v>3160</v>
      </c>
      <c r="B3165" s="4">
        <f>25</f>
        <v>25</v>
      </c>
    </row>
    <row r="3166" spans="1:2" x14ac:dyDescent="0.2">
      <c r="A3166" s="3" t="s">
        <v>3161</v>
      </c>
      <c r="B3166" s="4">
        <f>25</f>
        <v>25</v>
      </c>
    </row>
    <row r="3167" spans="1:2" x14ac:dyDescent="0.2">
      <c r="A3167" s="3" t="s">
        <v>3162</v>
      </c>
      <c r="B3167" s="4">
        <f>25</f>
        <v>25</v>
      </c>
    </row>
    <row r="3168" spans="1:2" x14ac:dyDescent="0.2">
      <c r="A3168" s="3" t="s">
        <v>3163</v>
      </c>
      <c r="B3168" s="4">
        <f>25</f>
        <v>25</v>
      </c>
    </row>
    <row r="3169" spans="1:2" x14ac:dyDescent="0.2">
      <c r="A3169" s="3" t="s">
        <v>3164</v>
      </c>
      <c r="B3169" s="4">
        <f>25</f>
        <v>25</v>
      </c>
    </row>
    <row r="3170" spans="1:2" x14ac:dyDescent="0.2">
      <c r="A3170" s="3" t="s">
        <v>3165</v>
      </c>
      <c r="B3170" s="4">
        <f>25</f>
        <v>25</v>
      </c>
    </row>
    <row r="3171" spans="1:2" x14ac:dyDescent="0.2">
      <c r="A3171" s="3" t="s">
        <v>3166</v>
      </c>
      <c r="B3171" s="4">
        <f>25</f>
        <v>25</v>
      </c>
    </row>
    <row r="3172" spans="1:2" x14ac:dyDescent="0.2">
      <c r="A3172" s="3" t="s">
        <v>3167</v>
      </c>
      <c r="B3172" s="4">
        <f>25</f>
        <v>25</v>
      </c>
    </row>
    <row r="3173" spans="1:2" x14ac:dyDescent="0.2">
      <c r="A3173" s="3" t="s">
        <v>3168</v>
      </c>
      <c r="B3173" s="4">
        <f>25</f>
        <v>25</v>
      </c>
    </row>
    <row r="3174" spans="1:2" x14ac:dyDescent="0.2">
      <c r="A3174" s="3" t="s">
        <v>3169</v>
      </c>
      <c r="B3174" s="4">
        <f>25</f>
        <v>25</v>
      </c>
    </row>
    <row r="3175" spans="1:2" x14ac:dyDescent="0.2">
      <c r="A3175" s="3" t="s">
        <v>3170</v>
      </c>
      <c r="B3175" s="4">
        <f>25</f>
        <v>25</v>
      </c>
    </row>
    <row r="3176" spans="1:2" x14ac:dyDescent="0.2">
      <c r="A3176" s="3" t="s">
        <v>3171</v>
      </c>
      <c r="B3176" s="4">
        <f>25</f>
        <v>25</v>
      </c>
    </row>
    <row r="3177" spans="1:2" x14ac:dyDescent="0.2">
      <c r="A3177" s="3" t="s">
        <v>3172</v>
      </c>
      <c r="B3177" s="4">
        <f>25</f>
        <v>25</v>
      </c>
    </row>
    <row r="3178" spans="1:2" x14ac:dyDescent="0.2">
      <c r="A3178" s="3" t="s">
        <v>3173</v>
      </c>
      <c r="B3178" s="4">
        <f>25</f>
        <v>25</v>
      </c>
    </row>
    <row r="3179" spans="1:2" x14ac:dyDescent="0.2">
      <c r="A3179" s="3" t="s">
        <v>3174</v>
      </c>
      <c r="B3179" s="4">
        <f>25</f>
        <v>25</v>
      </c>
    </row>
    <row r="3180" spans="1:2" x14ac:dyDescent="0.2">
      <c r="A3180" s="3" t="s">
        <v>3175</v>
      </c>
      <c r="B3180" s="4">
        <f>25</f>
        <v>25</v>
      </c>
    </row>
    <row r="3181" spans="1:2" x14ac:dyDescent="0.2">
      <c r="A3181" s="3" t="s">
        <v>3176</v>
      </c>
      <c r="B3181" s="4">
        <f>25</f>
        <v>25</v>
      </c>
    </row>
    <row r="3182" spans="1:2" x14ac:dyDescent="0.2">
      <c r="A3182" s="3" t="s">
        <v>3177</v>
      </c>
      <c r="B3182" s="4">
        <f>25</f>
        <v>25</v>
      </c>
    </row>
    <row r="3183" spans="1:2" x14ac:dyDescent="0.2">
      <c r="A3183" s="3" t="s">
        <v>3178</v>
      </c>
      <c r="B3183" s="4">
        <f>25</f>
        <v>25</v>
      </c>
    </row>
    <row r="3184" spans="1:2" x14ac:dyDescent="0.2">
      <c r="A3184" s="3" t="s">
        <v>3179</v>
      </c>
      <c r="B3184" s="4">
        <f>25</f>
        <v>25</v>
      </c>
    </row>
    <row r="3185" spans="1:2" x14ac:dyDescent="0.2">
      <c r="A3185" s="3" t="s">
        <v>3180</v>
      </c>
      <c r="B3185" s="4">
        <f>25</f>
        <v>25</v>
      </c>
    </row>
    <row r="3186" spans="1:2" x14ac:dyDescent="0.2">
      <c r="A3186" s="3" t="s">
        <v>3181</v>
      </c>
      <c r="B3186" s="4">
        <f>25</f>
        <v>25</v>
      </c>
    </row>
    <row r="3187" spans="1:2" x14ac:dyDescent="0.2">
      <c r="A3187" s="3" t="s">
        <v>3182</v>
      </c>
      <c r="B3187" s="4">
        <f>25</f>
        <v>25</v>
      </c>
    </row>
    <row r="3188" spans="1:2" x14ac:dyDescent="0.2">
      <c r="A3188" s="3" t="s">
        <v>3183</v>
      </c>
      <c r="B3188" s="4">
        <f>25</f>
        <v>25</v>
      </c>
    </row>
    <row r="3189" spans="1:2" x14ac:dyDescent="0.2">
      <c r="A3189" s="3" t="s">
        <v>3184</v>
      </c>
      <c r="B3189" s="4">
        <f>25</f>
        <v>25</v>
      </c>
    </row>
    <row r="3190" spans="1:2" x14ac:dyDescent="0.2">
      <c r="A3190" s="3" t="s">
        <v>3185</v>
      </c>
      <c r="B3190" s="4">
        <f>25</f>
        <v>25</v>
      </c>
    </row>
    <row r="3191" spans="1:2" x14ac:dyDescent="0.2">
      <c r="A3191" s="3" t="s">
        <v>3186</v>
      </c>
      <c r="B3191" s="4">
        <f>25</f>
        <v>25</v>
      </c>
    </row>
    <row r="3192" spans="1:2" x14ac:dyDescent="0.2">
      <c r="A3192" s="3" t="s">
        <v>3187</v>
      </c>
      <c r="B3192" s="4">
        <f>25</f>
        <v>25</v>
      </c>
    </row>
    <row r="3193" spans="1:2" x14ac:dyDescent="0.2">
      <c r="A3193" s="3" t="s">
        <v>3188</v>
      </c>
      <c r="B3193" s="4">
        <f>25</f>
        <v>25</v>
      </c>
    </row>
    <row r="3194" spans="1:2" x14ac:dyDescent="0.2">
      <c r="A3194" s="3" t="s">
        <v>3189</v>
      </c>
      <c r="B3194" s="4">
        <f>25</f>
        <v>25</v>
      </c>
    </row>
    <row r="3195" spans="1:2" x14ac:dyDescent="0.2">
      <c r="A3195" s="3" t="s">
        <v>3190</v>
      </c>
      <c r="B3195" s="4">
        <f>25</f>
        <v>25</v>
      </c>
    </row>
    <row r="3196" spans="1:2" x14ac:dyDescent="0.2">
      <c r="A3196" s="3" t="s">
        <v>3191</v>
      </c>
      <c r="B3196" s="4">
        <f>25</f>
        <v>25</v>
      </c>
    </row>
    <row r="3197" spans="1:2" x14ac:dyDescent="0.2">
      <c r="A3197" s="3" t="s">
        <v>3192</v>
      </c>
      <c r="B3197" s="4">
        <f>25</f>
        <v>25</v>
      </c>
    </row>
    <row r="3198" spans="1:2" x14ac:dyDescent="0.2">
      <c r="A3198" s="3" t="s">
        <v>3193</v>
      </c>
      <c r="B3198" s="4">
        <f>25</f>
        <v>25</v>
      </c>
    </row>
    <row r="3199" spans="1:2" x14ac:dyDescent="0.2">
      <c r="A3199" s="3" t="s">
        <v>3194</v>
      </c>
      <c r="B3199" s="4">
        <f>25</f>
        <v>25</v>
      </c>
    </row>
    <row r="3200" spans="1:2" x14ac:dyDescent="0.2">
      <c r="A3200" s="3" t="s">
        <v>3195</v>
      </c>
      <c r="B3200" s="4">
        <f>25</f>
        <v>25</v>
      </c>
    </row>
    <row r="3201" spans="1:2" x14ac:dyDescent="0.2">
      <c r="A3201" s="3" t="s">
        <v>3196</v>
      </c>
      <c r="B3201" s="4">
        <f>25</f>
        <v>25</v>
      </c>
    </row>
    <row r="3202" spans="1:2" x14ac:dyDescent="0.2">
      <c r="A3202" s="3" t="s">
        <v>3197</v>
      </c>
      <c r="B3202" s="4">
        <f>25</f>
        <v>25</v>
      </c>
    </row>
    <row r="3203" spans="1:2" x14ac:dyDescent="0.2">
      <c r="A3203" s="3" t="s">
        <v>3198</v>
      </c>
      <c r="B3203" s="4">
        <f>25</f>
        <v>25</v>
      </c>
    </row>
    <row r="3204" spans="1:2" x14ac:dyDescent="0.2">
      <c r="A3204" s="3" t="s">
        <v>3199</v>
      </c>
      <c r="B3204" s="4">
        <f>25</f>
        <v>25</v>
      </c>
    </row>
    <row r="3205" spans="1:2" x14ac:dyDescent="0.2">
      <c r="A3205" s="3" t="s">
        <v>3200</v>
      </c>
      <c r="B3205" s="4">
        <f>25</f>
        <v>25</v>
      </c>
    </row>
    <row r="3206" spans="1:2" x14ac:dyDescent="0.2">
      <c r="A3206" s="3" t="s">
        <v>3201</v>
      </c>
      <c r="B3206" s="4">
        <f>25</f>
        <v>25</v>
      </c>
    </row>
    <row r="3207" spans="1:2" x14ac:dyDescent="0.2">
      <c r="A3207" s="3" t="s">
        <v>3202</v>
      </c>
      <c r="B3207" s="4">
        <f>25</f>
        <v>25</v>
      </c>
    </row>
    <row r="3208" spans="1:2" x14ac:dyDescent="0.2">
      <c r="A3208" s="3" t="s">
        <v>3203</v>
      </c>
      <c r="B3208" s="4">
        <f>25</f>
        <v>25</v>
      </c>
    </row>
    <row r="3209" spans="1:2" x14ac:dyDescent="0.2">
      <c r="A3209" s="3" t="s">
        <v>3204</v>
      </c>
      <c r="B3209" s="4">
        <f>25</f>
        <v>25</v>
      </c>
    </row>
    <row r="3210" spans="1:2" x14ac:dyDescent="0.2">
      <c r="A3210" s="3" t="s">
        <v>3205</v>
      </c>
      <c r="B3210" s="4">
        <f>25</f>
        <v>25</v>
      </c>
    </row>
    <row r="3211" spans="1:2" x14ac:dyDescent="0.2">
      <c r="A3211" s="3" t="s">
        <v>3206</v>
      </c>
      <c r="B3211" s="4">
        <f>25</f>
        <v>25</v>
      </c>
    </row>
    <row r="3212" spans="1:2" x14ac:dyDescent="0.2">
      <c r="A3212" s="3" t="s">
        <v>3207</v>
      </c>
      <c r="B3212" s="4">
        <f>25</f>
        <v>25</v>
      </c>
    </row>
    <row r="3213" spans="1:2" x14ac:dyDescent="0.2">
      <c r="A3213" s="3" t="s">
        <v>3208</v>
      </c>
      <c r="B3213" s="4">
        <f>25</f>
        <v>25</v>
      </c>
    </row>
    <row r="3214" spans="1:2" x14ac:dyDescent="0.2">
      <c r="A3214" s="3" t="s">
        <v>3209</v>
      </c>
      <c r="B3214" s="4">
        <f>25</f>
        <v>25</v>
      </c>
    </row>
    <row r="3215" spans="1:2" x14ac:dyDescent="0.2">
      <c r="A3215" s="3" t="s">
        <v>3210</v>
      </c>
      <c r="B3215" s="4">
        <f>25</f>
        <v>25</v>
      </c>
    </row>
    <row r="3216" spans="1:2" x14ac:dyDescent="0.2">
      <c r="A3216" s="3" t="s">
        <v>3211</v>
      </c>
      <c r="B3216" s="4">
        <f>25</f>
        <v>25</v>
      </c>
    </row>
    <row r="3217" spans="1:2" x14ac:dyDescent="0.2">
      <c r="A3217" s="3" t="s">
        <v>3212</v>
      </c>
      <c r="B3217" s="4">
        <f>25</f>
        <v>25</v>
      </c>
    </row>
    <row r="3218" spans="1:2" x14ac:dyDescent="0.2">
      <c r="A3218" s="3" t="s">
        <v>3213</v>
      </c>
      <c r="B3218" s="4">
        <f>25</f>
        <v>25</v>
      </c>
    </row>
    <row r="3219" spans="1:2" x14ac:dyDescent="0.2">
      <c r="A3219" s="3" t="s">
        <v>3214</v>
      </c>
      <c r="B3219" s="4">
        <f>25</f>
        <v>25</v>
      </c>
    </row>
    <row r="3220" spans="1:2" x14ac:dyDescent="0.2">
      <c r="A3220" s="3" t="s">
        <v>3215</v>
      </c>
      <c r="B3220" s="4">
        <f>25</f>
        <v>25</v>
      </c>
    </row>
    <row r="3221" spans="1:2" x14ac:dyDescent="0.2">
      <c r="A3221" s="3" t="s">
        <v>3216</v>
      </c>
      <c r="B3221" s="4">
        <f>25</f>
        <v>25</v>
      </c>
    </row>
    <row r="3222" spans="1:2" x14ac:dyDescent="0.2">
      <c r="A3222" s="3" t="s">
        <v>3217</v>
      </c>
      <c r="B3222" s="4">
        <f>25</f>
        <v>25</v>
      </c>
    </row>
    <row r="3223" spans="1:2" x14ac:dyDescent="0.2">
      <c r="A3223" s="3" t="s">
        <v>3218</v>
      </c>
      <c r="B3223" s="4">
        <f>25</f>
        <v>25</v>
      </c>
    </row>
    <row r="3224" spans="1:2" x14ac:dyDescent="0.2">
      <c r="A3224" s="3" t="s">
        <v>3219</v>
      </c>
      <c r="B3224" s="4">
        <f>25</f>
        <v>25</v>
      </c>
    </row>
    <row r="3225" spans="1:2" x14ac:dyDescent="0.2">
      <c r="A3225" s="3" t="s">
        <v>3220</v>
      </c>
      <c r="B3225" s="4">
        <f>25</f>
        <v>25</v>
      </c>
    </row>
    <row r="3226" spans="1:2" x14ac:dyDescent="0.2">
      <c r="A3226" s="3" t="s">
        <v>3221</v>
      </c>
      <c r="B3226" s="4">
        <f>25</f>
        <v>25</v>
      </c>
    </row>
    <row r="3227" spans="1:2" x14ac:dyDescent="0.2">
      <c r="A3227" s="3" t="s">
        <v>3222</v>
      </c>
      <c r="B3227" s="4">
        <f>25</f>
        <v>25</v>
      </c>
    </row>
    <row r="3228" spans="1:2" x14ac:dyDescent="0.2">
      <c r="A3228" s="3" t="s">
        <v>3223</v>
      </c>
      <c r="B3228" s="4">
        <f>25</f>
        <v>25</v>
      </c>
    </row>
    <row r="3229" spans="1:2" x14ac:dyDescent="0.2">
      <c r="A3229" s="3" t="s">
        <v>3224</v>
      </c>
      <c r="B3229" s="4">
        <f>25</f>
        <v>25</v>
      </c>
    </row>
    <row r="3230" spans="1:2" x14ac:dyDescent="0.2">
      <c r="A3230" s="3" t="s">
        <v>3225</v>
      </c>
      <c r="B3230" s="4">
        <f>25</f>
        <v>25</v>
      </c>
    </row>
    <row r="3231" spans="1:2" x14ac:dyDescent="0.2">
      <c r="A3231" s="3" t="s">
        <v>3226</v>
      </c>
      <c r="B3231" s="4">
        <f>25</f>
        <v>25</v>
      </c>
    </row>
    <row r="3232" spans="1:2" x14ac:dyDescent="0.2">
      <c r="A3232" s="3" t="s">
        <v>3227</v>
      </c>
      <c r="B3232" s="4">
        <f>25</f>
        <v>25</v>
      </c>
    </row>
    <row r="3233" spans="1:2" x14ac:dyDescent="0.2">
      <c r="A3233" s="3" t="s">
        <v>3228</v>
      </c>
      <c r="B3233" s="4">
        <f>25</f>
        <v>25</v>
      </c>
    </row>
    <row r="3234" spans="1:2" x14ac:dyDescent="0.2">
      <c r="A3234" s="3" t="s">
        <v>3229</v>
      </c>
      <c r="B3234" s="4">
        <f>25</f>
        <v>25</v>
      </c>
    </row>
    <row r="3235" spans="1:2" x14ac:dyDescent="0.2">
      <c r="A3235" s="3" t="s">
        <v>3230</v>
      </c>
      <c r="B3235" s="4">
        <f>25</f>
        <v>25</v>
      </c>
    </row>
    <row r="3236" spans="1:2" x14ac:dyDescent="0.2">
      <c r="A3236" s="3" t="s">
        <v>3231</v>
      </c>
      <c r="B3236" s="4">
        <f>25</f>
        <v>25</v>
      </c>
    </row>
    <row r="3237" spans="1:2" x14ac:dyDescent="0.2">
      <c r="A3237" s="3" t="s">
        <v>3232</v>
      </c>
      <c r="B3237" s="4">
        <f>25</f>
        <v>25</v>
      </c>
    </row>
    <row r="3238" spans="1:2" x14ac:dyDescent="0.2">
      <c r="A3238" s="3" t="s">
        <v>3233</v>
      </c>
      <c r="B3238" s="4">
        <f>25</f>
        <v>25</v>
      </c>
    </row>
    <row r="3239" spans="1:2" x14ac:dyDescent="0.2">
      <c r="A3239" s="3" t="s">
        <v>3234</v>
      </c>
      <c r="B3239" s="4">
        <f>25</f>
        <v>25</v>
      </c>
    </row>
    <row r="3240" spans="1:2" x14ac:dyDescent="0.2">
      <c r="A3240" s="3" t="s">
        <v>3235</v>
      </c>
      <c r="B3240" s="4">
        <f>25</f>
        <v>25</v>
      </c>
    </row>
    <row r="3241" spans="1:2" x14ac:dyDescent="0.2">
      <c r="A3241" s="3" t="s">
        <v>3236</v>
      </c>
      <c r="B3241" s="4">
        <f>25</f>
        <v>25</v>
      </c>
    </row>
    <row r="3242" spans="1:2" x14ac:dyDescent="0.2">
      <c r="A3242" s="3" t="s">
        <v>3237</v>
      </c>
      <c r="B3242" s="4">
        <f>25</f>
        <v>25</v>
      </c>
    </row>
    <row r="3243" spans="1:2" x14ac:dyDescent="0.2">
      <c r="A3243" s="3" t="s">
        <v>3238</v>
      </c>
      <c r="B3243" s="4">
        <f>25</f>
        <v>25</v>
      </c>
    </row>
    <row r="3244" spans="1:2" x14ac:dyDescent="0.2">
      <c r="A3244" s="3" t="s">
        <v>3239</v>
      </c>
      <c r="B3244" s="4">
        <f>25</f>
        <v>25</v>
      </c>
    </row>
    <row r="3245" spans="1:2" x14ac:dyDescent="0.2">
      <c r="A3245" s="3" t="s">
        <v>3240</v>
      </c>
      <c r="B3245" s="4">
        <f>25</f>
        <v>25</v>
      </c>
    </row>
    <row r="3246" spans="1:2" x14ac:dyDescent="0.2">
      <c r="A3246" s="3" t="s">
        <v>3241</v>
      </c>
      <c r="B3246" s="4">
        <f>25</f>
        <v>25</v>
      </c>
    </row>
    <row r="3247" spans="1:2" x14ac:dyDescent="0.2">
      <c r="A3247" s="3" t="s">
        <v>3242</v>
      </c>
      <c r="B3247" s="4">
        <f>25</f>
        <v>25</v>
      </c>
    </row>
    <row r="3248" spans="1:2" x14ac:dyDescent="0.2">
      <c r="A3248" s="3" t="s">
        <v>3243</v>
      </c>
      <c r="B3248" s="4">
        <f>25</f>
        <v>25</v>
      </c>
    </row>
    <row r="3249" spans="1:2" x14ac:dyDescent="0.2">
      <c r="A3249" s="3" t="s">
        <v>3244</v>
      </c>
      <c r="B3249" s="4">
        <f>25</f>
        <v>25</v>
      </c>
    </row>
    <row r="3250" spans="1:2" x14ac:dyDescent="0.2">
      <c r="A3250" s="3" t="s">
        <v>3245</v>
      </c>
      <c r="B3250" s="4">
        <f>25</f>
        <v>25</v>
      </c>
    </row>
    <row r="3251" spans="1:2" x14ac:dyDescent="0.2">
      <c r="A3251" s="3" t="s">
        <v>3246</v>
      </c>
      <c r="B3251" s="4">
        <f>25</f>
        <v>25</v>
      </c>
    </row>
    <row r="3252" spans="1:2" x14ac:dyDescent="0.2">
      <c r="A3252" s="3" t="s">
        <v>3247</v>
      </c>
      <c r="B3252" s="4">
        <f>25</f>
        <v>25</v>
      </c>
    </row>
    <row r="3253" spans="1:2" x14ac:dyDescent="0.2">
      <c r="A3253" s="3" t="s">
        <v>3248</v>
      </c>
      <c r="B3253" s="4">
        <f>25</f>
        <v>25</v>
      </c>
    </row>
    <row r="3254" spans="1:2" x14ac:dyDescent="0.2">
      <c r="A3254" s="3" t="s">
        <v>3249</v>
      </c>
      <c r="B3254" s="4">
        <f>25</f>
        <v>25</v>
      </c>
    </row>
    <row r="3255" spans="1:2" x14ac:dyDescent="0.2">
      <c r="A3255" s="3" t="s">
        <v>3250</v>
      </c>
      <c r="B3255" s="4">
        <f>25</f>
        <v>25</v>
      </c>
    </row>
    <row r="3256" spans="1:2" x14ac:dyDescent="0.2">
      <c r="A3256" s="3" t="s">
        <v>3251</v>
      </c>
      <c r="B3256" s="4">
        <f>25</f>
        <v>25</v>
      </c>
    </row>
    <row r="3257" spans="1:2" x14ac:dyDescent="0.2">
      <c r="A3257" s="3" t="s">
        <v>3252</v>
      </c>
      <c r="B3257" s="4">
        <f>25</f>
        <v>25</v>
      </c>
    </row>
    <row r="3258" spans="1:2" x14ac:dyDescent="0.2">
      <c r="A3258" s="3" t="s">
        <v>3253</v>
      </c>
      <c r="B3258" s="4">
        <f>25</f>
        <v>25</v>
      </c>
    </row>
    <row r="3259" spans="1:2" x14ac:dyDescent="0.2">
      <c r="A3259" s="3" t="s">
        <v>3254</v>
      </c>
      <c r="B3259" s="4">
        <f>25</f>
        <v>25</v>
      </c>
    </row>
    <row r="3260" spans="1:2" x14ac:dyDescent="0.2">
      <c r="A3260" s="3" t="s">
        <v>3255</v>
      </c>
      <c r="B3260" s="4">
        <f>25</f>
        <v>25</v>
      </c>
    </row>
    <row r="3261" spans="1:2" x14ac:dyDescent="0.2">
      <c r="A3261" s="3" t="s">
        <v>3256</v>
      </c>
      <c r="B3261" s="4">
        <f>25</f>
        <v>25</v>
      </c>
    </row>
    <row r="3262" spans="1:2" x14ac:dyDescent="0.2">
      <c r="A3262" s="3" t="s">
        <v>3257</v>
      </c>
      <c r="B3262" s="4">
        <f>25</f>
        <v>25</v>
      </c>
    </row>
    <row r="3263" spans="1:2" x14ac:dyDescent="0.2">
      <c r="A3263" s="3" t="s">
        <v>3258</v>
      </c>
      <c r="B3263" s="4">
        <f>25</f>
        <v>25</v>
      </c>
    </row>
    <row r="3264" spans="1:2" x14ac:dyDescent="0.2">
      <c r="A3264" s="3" t="s">
        <v>3259</v>
      </c>
      <c r="B3264" s="4">
        <f>25</f>
        <v>25</v>
      </c>
    </row>
    <row r="3265" spans="1:2" x14ac:dyDescent="0.2">
      <c r="A3265" s="3" t="s">
        <v>3260</v>
      </c>
      <c r="B3265" s="4">
        <f>25</f>
        <v>25</v>
      </c>
    </row>
    <row r="3266" spans="1:2" x14ac:dyDescent="0.2">
      <c r="A3266" s="3" t="s">
        <v>3261</v>
      </c>
      <c r="B3266" s="4">
        <f>25</f>
        <v>25</v>
      </c>
    </row>
    <row r="3267" spans="1:2" x14ac:dyDescent="0.2">
      <c r="A3267" s="3" t="s">
        <v>3262</v>
      </c>
      <c r="B3267" s="4">
        <f>25</f>
        <v>25</v>
      </c>
    </row>
    <row r="3268" spans="1:2" x14ac:dyDescent="0.2">
      <c r="A3268" s="3" t="s">
        <v>3263</v>
      </c>
      <c r="B3268" s="4">
        <f>25</f>
        <v>25</v>
      </c>
    </row>
    <row r="3269" spans="1:2" x14ac:dyDescent="0.2">
      <c r="A3269" s="3" t="s">
        <v>3264</v>
      </c>
      <c r="B3269" s="4">
        <f>25</f>
        <v>25</v>
      </c>
    </row>
    <row r="3270" spans="1:2" x14ac:dyDescent="0.2">
      <c r="A3270" s="3" t="s">
        <v>3265</v>
      </c>
      <c r="B3270" s="4">
        <f>25</f>
        <v>25</v>
      </c>
    </row>
    <row r="3271" spans="1:2" x14ac:dyDescent="0.2">
      <c r="A3271" s="3" t="s">
        <v>3266</v>
      </c>
      <c r="B3271" s="4">
        <f>25</f>
        <v>25</v>
      </c>
    </row>
    <row r="3272" spans="1:2" x14ac:dyDescent="0.2">
      <c r="A3272" s="3" t="s">
        <v>3267</v>
      </c>
      <c r="B3272" s="4">
        <f>25</f>
        <v>25</v>
      </c>
    </row>
    <row r="3273" spans="1:2" x14ac:dyDescent="0.2">
      <c r="A3273" s="3" t="s">
        <v>3268</v>
      </c>
      <c r="B3273" s="4">
        <f>25</f>
        <v>25</v>
      </c>
    </row>
    <row r="3274" spans="1:2" x14ac:dyDescent="0.2">
      <c r="A3274" s="3" t="s">
        <v>3269</v>
      </c>
      <c r="B3274" s="4">
        <f>25</f>
        <v>25</v>
      </c>
    </row>
    <row r="3275" spans="1:2" x14ac:dyDescent="0.2">
      <c r="A3275" s="3" t="s">
        <v>3270</v>
      </c>
      <c r="B3275" s="4">
        <f>25</f>
        <v>25</v>
      </c>
    </row>
    <row r="3276" spans="1:2" x14ac:dyDescent="0.2">
      <c r="A3276" s="3" t="s">
        <v>3271</v>
      </c>
      <c r="B3276" s="4">
        <f>25</f>
        <v>25</v>
      </c>
    </row>
    <row r="3277" spans="1:2" x14ac:dyDescent="0.2">
      <c r="A3277" s="3" t="s">
        <v>3272</v>
      </c>
      <c r="B3277" s="4">
        <f>25</f>
        <v>25</v>
      </c>
    </row>
    <row r="3278" spans="1:2" x14ac:dyDescent="0.2">
      <c r="A3278" s="3" t="s">
        <v>3273</v>
      </c>
      <c r="B3278" s="4">
        <f>25</f>
        <v>25</v>
      </c>
    </row>
    <row r="3279" spans="1:2" x14ac:dyDescent="0.2">
      <c r="A3279" s="3" t="s">
        <v>3274</v>
      </c>
      <c r="B3279" s="4">
        <f>25</f>
        <v>25</v>
      </c>
    </row>
    <row r="3280" spans="1:2" x14ac:dyDescent="0.2">
      <c r="A3280" s="3" t="s">
        <v>3275</v>
      </c>
      <c r="B3280" s="4">
        <f>25</f>
        <v>25</v>
      </c>
    </row>
    <row r="3281" spans="1:2" x14ac:dyDescent="0.2">
      <c r="A3281" s="3" t="s">
        <v>3276</v>
      </c>
      <c r="B3281" s="4">
        <f>25</f>
        <v>25</v>
      </c>
    </row>
    <row r="3282" spans="1:2" x14ac:dyDescent="0.2">
      <c r="A3282" s="3" t="s">
        <v>3277</v>
      </c>
      <c r="B3282" s="4">
        <f>25</f>
        <v>25</v>
      </c>
    </row>
    <row r="3283" spans="1:2" x14ac:dyDescent="0.2">
      <c r="A3283" s="3" t="s">
        <v>3278</v>
      </c>
      <c r="B3283" s="4">
        <f>25</f>
        <v>25</v>
      </c>
    </row>
    <row r="3284" spans="1:2" x14ac:dyDescent="0.2">
      <c r="A3284" s="3" t="s">
        <v>3279</v>
      </c>
      <c r="B3284" s="4">
        <f>25</f>
        <v>25</v>
      </c>
    </row>
    <row r="3285" spans="1:2" x14ac:dyDescent="0.2">
      <c r="A3285" s="3" t="s">
        <v>3280</v>
      </c>
      <c r="B3285" s="4">
        <f>25</f>
        <v>25</v>
      </c>
    </row>
    <row r="3286" spans="1:2" x14ac:dyDescent="0.2">
      <c r="A3286" s="3" t="s">
        <v>3281</v>
      </c>
      <c r="B3286" s="4">
        <f>25</f>
        <v>25</v>
      </c>
    </row>
    <row r="3287" spans="1:2" x14ac:dyDescent="0.2">
      <c r="A3287" s="3" t="s">
        <v>3282</v>
      </c>
      <c r="B3287" s="4">
        <f>25</f>
        <v>25</v>
      </c>
    </row>
    <row r="3288" spans="1:2" x14ac:dyDescent="0.2">
      <c r="A3288" s="3" t="s">
        <v>3283</v>
      </c>
      <c r="B3288" s="4">
        <f>25</f>
        <v>25</v>
      </c>
    </row>
    <row r="3289" spans="1:2" x14ac:dyDescent="0.2">
      <c r="A3289" s="3" t="s">
        <v>3284</v>
      </c>
      <c r="B3289" s="4">
        <f>25</f>
        <v>25</v>
      </c>
    </row>
    <row r="3290" spans="1:2" x14ac:dyDescent="0.2">
      <c r="A3290" s="3" t="s">
        <v>3285</v>
      </c>
      <c r="B3290" s="4">
        <f>25</f>
        <v>25</v>
      </c>
    </row>
    <row r="3291" spans="1:2" x14ac:dyDescent="0.2">
      <c r="A3291" s="3" t="s">
        <v>3286</v>
      </c>
      <c r="B3291" s="4">
        <f>25</f>
        <v>25</v>
      </c>
    </row>
    <row r="3292" spans="1:2" x14ac:dyDescent="0.2">
      <c r="A3292" s="3" t="s">
        <v>3287</v>
      </c>
      <c r="B3292" s="4">
        <f>25</f>
        <v>25</v>
      </c>
    </row>
    <row r="3293" spans="1:2" x14ac:dyDescent="0.2">
      <c r="A3293" s="3" t="s">
        <v>3288</v>
      </c>
      <c r="B3293" s="4">
        <f>25</f>
        <v>25</v>
      </c>
    </row>
    <row r="3294" spans="1:2" x14ac:dyDescent="0.2">
      <c r="A3294" s="3" t="s">
        <v>3289</v>
      </c>
      <c r="B3294" s="4">
        <f>25</f>
        <v>25</v>
      </c>
    </row>
    <row r="3295" spans="1:2" x14ac:dyDescent="0.2">
      <c r="A3295" s="3" t="s">
        <v>3290</v>
      </c>
      <c r="B3295" s="4">
        <f>25</f>
        <v>25</v>
      </c>
    </row>
    <row r="3296" spans="1:2" x14ac:dyDescent="0.2">
      <c r="A3296" s="3" t="s">
        <v>3291</v>
      </c>
      <c r="B3296" s="4">
        <f>25</f>
        <v>25</v>
      </c>
    </row>
    <row r="3297" spans="1:2" x14ac:dyDescent="0.2">
      <c r="A3297" s="3" t="s">
        <v>3292</v>
      </c>
      <c r="B3297" s="4">
        <f>25</f>
        <v>25</v>
      </c>
    </row>
    <row r="3298" spans="1:2" x14ac:dyDescent="0.2">
      <c r="A3298" s="3" t="s">
        <v>3293</v>
      </c>
      <c r="B3298" s="4">
        <f>25</f>
        <v>25</v>
      </c>
    </row>
    <row r="3299" spans="1:2" x14ac:dyDescent="0.2">
      <c r="A3299" s="3" t="s">
        <v>3294</v>
      </c>
      <c r="B3299" s="4">
        <f>25</f>
        <v>25</v>
      </c>
    </row>
    <row r="3300" spans="1:2" x14ac:dyDescent="0.2">
      <c r="A3300" s="3" t="s">
        <v>3295</v>
      </c>
      <c r="B3300" s="4">
        <f>25</f>
        <v>25</v>
      </c>
    </row>
    <row r="3301" spans="1:2" x14ac:dyDescent="0.2">
      <c r="A3301" s="3" t="s">
        <v>3296</v>
      </c>
      <c r="B3301" s="4">
        <f>25</f>
        <v>25</v>
      </c>
    </row>
    <row r="3302" spans="1:2" x14ac:dyDescent="0.2">
      <c r="A3302" s="3" t="s">
        <v>3297</v>
      </c>
      <c r="B3302" s="4">
        <f>25</f>
        <v>25</v>
      </c>
    </row>
    <row r="3303" spans="1:2" x14ac:dyDescent="0.2">
      <c r="A3303" s="3" t="s">
        <v>3298</v>
      </c>
      <c r="B3303" s="4">
        <f>25</f>
        <v>25</v>
      </c>
    </row>
    <row r="3304" spans="1:2" x14ac:dyDescent="0.2">
      <c r="A3304" s="3" t="s">
        <v>3299</v>
      </c>
      <c r="B3304" s="4">
        <f>25</f>
        <v>25</v>
      </c>
    </row>
    <row r="3305" spans="1:2" x14ac:dyDescent="0.2">
      <c r="A3305" s="3" t="s">
        <v>3300</v>
      </c>
      <c r="B3305" s="4">
        <f>25</f>
        <v>25</v>
      </c>
    </row>
    <row r="3306" spans="1:2" x14ac:dyDescent="0.2">
      <c r="A3306" s="3" t="s">
        <v>3301</v>
      </c>
      <c r="B3306" s="4">
        <f>25</f>
        <v>25</v>
      </c>
    </row>
    <row r="3307" spans="1:2" x14ac:dyDescent="0.2">
      <c r="A3307" s="3" t="s">
        <v>3302</v>
      </c>
      <c r="B3307" s="4">
        <f>25</f>
        <v>25</v>
      </c>
    </row>
    <row r="3308" spans="1:2" x14ac:dyDescent="0.2">
      <c r="A3308" s="3" t="s">
        <v>3303</v>
      </c>
      <c r="B3308" s="4">
        <f>25</f>
        <v>25</v>
      </c>
    </row>
    <row r="3309" spans="1:2" x14ac:dyDescent="0.2">
      <c r="A3309" s="3" t="s">
        <v>3304</v>
      </c>
      <c r="B3309" s="4">
        <f>25</f>
        <v>25</v>
      </c>
    </row>
    <row r="3310" spans="1:2" x14ac:dyDescent="0.2">
      <c r="A3310" s="3" t="s">
        <v>3305</v>
      </c>
      <c r="B3310" s="4">
        <f>25</f>
        <v>25</v>
      </c>
    </row>
    <row r="3311" spans="1:2" x14ac:dyDescent="0.2">
      <c r="A3311" s="3" t="s">
        <v>3306</v>
      </c>
      <c r="B3311" s="4">
        <f>24</f>
        <v>24</v>
      </c>
    </row>
    <row r="3312" spans="1:2" x14ac:dyDescent="0.2">
      <c r="A3312" s="3" t="s">
        <v>3307</v>
      </c>
      <c r="B3312" s="4">
        <f>24</f>
        <v>24</v>
      </c>
    </row>
    <row r="3313" spans="1:2" x14ac:dyDescent="0.2">
      <c r="A3313" s="3" t="s">
        <v>3308</v>
      </c>
      <c r="B3313" s="4">
        <f>24</f>
        <v>24</v>
      </c>
    </row>
    <row r="3314" spans="1:2" x14ac:dyDescent="0.2">
      <c r="A3314" s="3" t="s">
        <v>3309</v>
      </c>
      <c r="B3314" s="4">
        <f>24</f>
        <v>24</v>
      </c>
    </row>
    <row r="3315" spans="1:2" x14ac:dyDescent="0.2">
      <c r="A3315" s="3" t="s">
        <v>3310</v>
      </c>
      <c r="B3315" s="4">
        <f>23</f>
        <v>23</v>
      </c>
    </row>
    <row r="3316" spans="1:2" x14ac:dyDescent="0.2">
      <c r="A3316" s="3" t="s">
        <v>3311</v>
      </c>
      <c r="B3316" s="4">
        <f>23</f>
        <v>23</v>
      </c>
    </row>
    <row r="3317" spans="1:2" x14ac:dyDescent="0.2">
      <c r="A3317" s="3" t="s">
        <v>3312</v>
      </c>
      <c r="B3317" s="4">
        <f>22</f>
        <v>22</v>
      </c>
    </row>
    <row r="3318" spans="1:2" x14ac:dyDescent="0.2">
      <c r="A3318" s="3" t="s">
        <v>3313</v>
      </c>
      <c r="B3318" s="4">
        <f>22</f>
        <v>22</v>
      </c>
    </row>
    <row r="3319" spans="1:2" x14ac:dyDescent="0.2">
      <c r="A3319" s="3" t="s">
        <v>3314</v>
      </c>
      <c r="B3319" s="4">
        <f>22</f>
        <v>22</v>
      </c>
    </row>
    <row r="3320" spans="1:2" x14ac:dyDescent="0.2">
      <c r="A3320" s="3" t="s">
        <v>3315</v>
      </c>
      <c r="B3320" s="4">
        <f>22</f>
        <v>22</v>
      </c>
    </row>
    <row r="3321" spans="1:2" x14ac:dyDescent="0.2">
      <c r="A3321" s="3" t="s">
        <v>3316</v>
      </c>
      <c r="B3321" s="4">
        <f>22</f>
        <v>22</v>
      </c>
    </row>
    <row r="3322" spans="1:2" x14ac:dyDescent="0.2">
      <c r="A3322" s="3" t="s">
        <v>3317</v>
      </c>
      <c r="B3322" s="4">
        <f>22</f>
        <v>22</v>
      </c>
    </row>
    <row r="3323" spans="1:2" x14ac:dyDescent="0.2">
      <c r="A3323" s="3" t="s">
        <v>3318</v>
      </c>
      <c r="B3323" s="4">
        <f>22</f>
        <v>22</v>
      </c>
    </row>
    <row r="3324" spans="1:2" x14ac:dyDescent="0.2">
      <c r="A3324" s="3" t="s">
        <v>3319</v>
      </c>
      <c r="B3324" s="4">
        <f>22</f>
        <v>22</v>
      </c>
    </row>
    <row r="3325" spans="1:2" x14ac:dyDescent="0.2">
      <c r="A3325" s="3" t="s">
        <v>3320</v>
      </c>
      <c r="B3325" s="4">
        <f>22</f>
        <v>22</v>
      </c>
    </row>
    <row r="3326" spans="1:2" x14ac:dyDescent="0.2">
      <c r="A3326" s="3" t="s">
        <v>3321</v>
      </c>
      <c r="B3326" s="4">
        <f>22</f>
        <v>22</v>
      </c>
    </row>
    <row r="3327" spans="1:2" x14ac:dyDescent="0.2">
      <c r="A3327" s="3" t="s">
        <v>3322</v>
      </c>
      <c r="B3327" s="4">
        <f>22</f>
        <v>22</v>
      </c>
    </row>
    <row r="3328" spans="1:2" x14ac:dyDescent="0.2">
      <c r="A3328" s="3" t="s">
        <v>3323</v>
      </c>
      <c r="B3328" s="4">
        <f>22</f>
        <v>22</v>
      </c>
    </row>
    <row r="3329" spans="1:2" x14ac:dyDescent="0.2">
      <c r="A3329" s="3" t="s">
        <v>3324</v>
      </c>
      <c r="B3329" s="4">
        <f>22</f>
        <v>22</v>
      </c>
    </row>
    <row r="3330" spans="1:2" x14ac:dyDescent="0.2">
      <c r="A3330" s="3" t="s">
        <v>3325</v>
      </c>
      <c r="B3330" s="4">
        <f>22</f>
        <v>22</v>
      </c>
    </row>
    <row r="3331" spans="1:2" x14ac:dyDescent="0.2">
      <c r="A3331" s="3" t="s">
        <v>3326</v>
      </c>
      <c r="B3331" s="4">
        <f>22</f>
        <v>22</v>
      </c>
    </row>
    <row r="3332" spans="1:2" x14ac:dyDescent="0.2">
      <c r="A3332" s="3" t="s">
        <v>3327</v>
      </c>
      <c r="B3332" s="4">
        <f>22</f>
        <v>22</v>
      </c>
    </row>
    <row r="3333" spans="1:2" x14ac:dyDescent="0.2">
      <c r="A3333" s="3" t="s">
        <v>3328</v>
      </c>
      <c r="B3333" s="4">
        <f>22</f>
        <v>22</v>
      </c>
    </row>
    <row r="3334" spans="1:2" x14ac:dyDescent="0.2">
      <c r="A3334" s="3" t="s">
        <v>3329</v>
      </c>
      <c r="B3334" s="4">
        <f>22</f>
        <v>22</v>
      </c>
    </row>
    <row r="3335" spans="1:2" x14ac:dyDescent="0.2">
      <c r="A3335" s="3" t="s">
        <v>3330</v>
      </c>
      <c r="B3335" s="4">
        <f>22</f>
        <v>22</v>
      </c>
    </row>
    <row r="3336" spans="1:2" x14ac:dyDescent="0.2">
      <c r="A3336" s="3" t="s">
        <v>3331</v>
      </c>
      <c r="B3336" s="4">
        <f>22</f>
        <v>22</v>
      </c>
    </row>
    <row r="3337" spans="1:2" x14ac:dyDescent="0.2">
      <c r="A3337" s="3" t="s">
        <v>3332</v>
      </c>
      <c r="B3337" s="4">
        <f>22</f>
        <v>22</v>
      </c>
    </row>
    <row r="3338" spans="1:2" x14ac:dyDescent="0.2">
      <c r="A3338" s="3" t="s">
        <v>3333</v>
      </c>
      <c r="B3338" s="4">
        <f>22</f>
        <v>22</v>
      </c>
    </row>
    <row r="3339" spans="1:2" x14ac:dyDescent="0.2">
      <c r="A3339" s="3" t="s">
        <v>3334</v>
      </c>
      <c r="B3339" s="4">
        <f>11</f>
        <v>11</v>
      </c>
    </row>
    <row r="3340" spans="1:2" x14ac:dyDescent="0.2">
      <c r="A3340" s="3" t="s">
        <v>3335</v>
      </c>
      <c r="B3340" s="4">
        <f>11</f>
        <v>11</v>
      </c>
    </row>
    <row r="3341" spans="1:2" x14ac:dyDescent="0.2">
      <c r="A3341" s="3" t="s">
        <v>3336</v>
      </c>
      <c r="B3341" s="5">
        <f>(B3339)+(B3340)</f>
        <v>22</v>
      </c>
    </row>
    <row r="3342" spans="1:2" x14ac:dyDescent="0.2">
      <c r="A3342" s="3" t="s">
        <v>3337</v>
      </c>
      <c r="B3342" s="4">
        <f>22</f>
        <v>22</v>
      </c>
    </row>
    <row r="3343" spans="1:2" x14ac:dyDescent="0.2">
      <c r="A3343" s="3" t="s">
        <v>3338</v>
      </c>
      <c r="B3343" s="4">
        <f>22</f>
        <v>22</v>
      </c>
    </row>
    <row r="3344" spans="1:2" x14ac:dyDescent="0.2">
      <c r="A3344" s="3" t="s">
        <v>3339</v>
      </c>
      <c r="B3344" s="4">
        <f>22</f>
        <v>22</v>
      </c>
    </row>
    <row r="3345" spans="1:2" x14ac:dyDescent="0.2">
      <c r="A3345" s="3" t="s">
        <v>3340</v>
      </c>
      <c r="B3345" s="4">
        <f>22</f>
        <v>22</v>
      </c>
    </row>
    <row r="3346" spans="1:2" x14ac:dyDescent="0.2">
      <c r="A3346" s="3" t="s">
        <v>3341</v>
      </c>
      <c r="B3346" s="4">
        <f>22</f>
        <v>22</v>
      </c>
    </row>
    <row r="3347" spans="1:2" x14ac:dyDescent="0.2">
      <c r="A3347" s="3" t="s">
        <v>3342</v>
      </c>
      <c r="B3347" s="4">
        <f>22</f>
        <v>22</v>
      </c>
    </row>
    <row r="3348" spans="1:2" x14ac:dyDescent="0.2">
      <c r="A3348" s="3" t="s">
        <v>3343</v>
      </c>
      <c r="B3348" s="4">
        <f>22</f>
        <v>22</v>
      </c>
    </row>
    <row r="3349" spans="1:2" x14ac:dyDescent="0.2">
      <c r="A3349" s="3" t="s">
        <v>3344</v>
      </c>
      <c r="B3349" s="4">
        <f>22</f>
        <v>22</v>
      </c>
    </row>
    <row r="3350" spans="1:2" x14ac:dyDescent="0.2">
      <c r="A3350" s="3" t="s">
        <v>3345</v>
      </c>
      <c r="B3350" s="4">
        <f>22</f>
        <v>22</v>
      </c>
    </row>
    <row r="3351" spans="1:2" x14ac:dyDescent="0.2">
      <c r="A3351" s="3" t="s">
        <v>3346</v>
      </c>
      <c r="B3351" s="4">
        <f>22</f>
        <v>22</v>
      </c>
    </row>
    <row r="3352" spans="1:2" x14ac:dyDescent="0.2">
      <c r="A3352" s="3" t="s">
        <v>3347</v>
      </c>
      <c r="B3352" s="4">
        <f>22</f>
        <v>22</v>
      </c>
    </row>
    <row r="3353" spans="1:2" x14ac:dyDescent="0.2">
      <c r="A3353" s="3" t="s">
        <v>3348</v>
      </c>
      <c r="B3353" s="4">
        <f>21</f>
        <v>21</v>
      </c>
    </row>
    <row r="3354" spans="1:2" x14ac:dyDescent="0.2">
      <c r="A3354" s="3" t="s">
        <v>3349</v>
      </c>
      <c r="B3354" s="4">
        <f>21</f>
        <v>21</v>
      </c>
    </row>
    <row r="3355" spans="1:2" x14ac:dyDescent="0.2">
      <c r="A3355" s="3" t="s">
        <v>3350</v>
      </c>
      <c r="B3355" s="4">
        <f>21</f>
        <v>21</v>
      </c>
    </row>
    <row r="3356" spans="1:2" x14ac:dyDescent="0.2">
      <c r="A3356" s="3" t="s">
        <v>3351</v>
      </c>
      <c r="B3356" s="4">
        <f>21</f>
        <v>21</v>
      </c>
    </row>
    <row r="3357" spans="1:2" x14ac:dyDescent="0.2">
      <c r="A3357" s="3" t="s">
        <v>3352</v>
      </c>
      <c r="B3357" s="4">
        <f>21</f>
        <v>21</v>
      </c>
    </row>
    <row r="3358" spans="1:2" x14ac:dyDescent="0.2">
      <c r="A3358" s="3" t="s">
        <v>3353</v>
      </c>
      <c r="B3358" s="4">
        <f>21</f>
        <v>21</v>
      </c>
    </row>
    <row r="3359" spans="1:2" x14ac:dyDescent="0.2">
      <c r="A3359" s="3" t="s">
        <v>3354</v>
      </c>
      <c r="B3359" s="4">
        <f>21</f>
        <v>21</v>
      </c>
    </row>
    <row r="3360" spans="1:2" x14ac:dyDescent="0.2">
      <c r="A3360" s="3" t="s">
        <v>3355</v>
      </c>
      <c r="B3360" s="4">
        <f>21</f>
        <v>21</v>
      </c>
    </row>
    <row r="3361" spans="1:2" x14ac:dyDescent="0.2">
      <c r="A3361" s="3" t="s">
        <v>3356</v>
      </c>
      <c r="B3361" s="4">
        <f>21</f>
        <v>21</v>
      </c>
    </row>
    <row r="3362" spans="1:2" x14ac:dyDescent="0.2">
      <c r="A3362" s="3" t="s">
        <v>3357</v>
      </c>
      <c r="B3362" s="4">
        <f>21</f>
        <v>21</v>
      </c>
    </row>
    <row r="3363" spans="1:2" x14ac:dyDescent="0.2">
      <c r="A3363" s="3" t="s">
        <v>3358</v>
      </c>
      <c r="B3363" s="4">
        <f>21</f>
        <v>21</v>
      </c>
    </row>
    <row r="3364" spans="1:2" x14ac:dyDescent="0.2">
      <c r="A3364" s="3" t="s">
        <v>3359</v>
      </c>
      <c r="B3364" s="4">
        <f>21</f>
        <v>21</v>
      </c>
    </row>
    <row r="3365" spans="1:2" x14ac:dyDescent="0.2">
      <c r="A3365" s="3" t="s">
        <v>3360</v>
      </c>
      <c r="B3365" s="4">
        <f>21</f>
        <v>21</v>
      </c>
    </row>
    <row r="3366" spans="1:2" x14ac:dyDescent="0.2">
      <c r="A3366" s="3" t="s">
        <v>3361</v>
      </c>
      <c r="B3366" s="4">
        <f>21</f>
        <v>21</v>
      </c>
    </row>
    <row r="3367" spans="1:2" x14ac:dyDescent="0.2">
      <c r="A3367" s="3" t="s">
        <v>3362</v>
      </c>
      <c r="B3367" s="4">
        <f>21</f>
        <v>21</v>
      </c>
    </row>
    <row r="3368" spans="1:2" x14ac:dyDescent="0.2">
      <c r="A3368" s="3" t="s">
        <v>3363</v>
      </c>
      <c r="B3368" s="4">
        <f>21</f>
        <v>21</v>
      </c>
    </row>
    <row r="3369" spans="1:2" x14ac:dyDescent="0.2">
      <c r="A3369" s="3" t="s">
        <v>3364</v>
      </c>
      <c r="B3369" s="4">
        <f>21</f>
        <v>21</v>
      </c>
    </row>
    <row r="3370" spans="1:2" x14ac:dyDescent="0.2">
      <c r="A3370" s="3" t="s">
        <v>3365</v>
      </c>
      <c r="B3370" s="4">
        <f>21</f>
        <v>21</v>
      </c>
    </row>
    <row r="3371" spans="1:2" x14ac:dyDescent="0.2">
      <c r="A3371" s="3" t="s">
        <v>3366</v>
      </c>
      <c r="B3371" s="4">
        <f>21</f>
        <v>21</v>
      </c>
    </row>
    <row r="3372" spans="1:2" x14ac:dyDescent="0.2">
      <c r="A3372" s="3" t="s">
        <v>3367</v>
      </c>
      <c r="B3372" s="4">
        <f>21</f>
        <v>21</v>
      </c>
    </row>
    <row r="3373" spans="1:2" x14ac:dyDescent="0.2">
      <c r="A3373" s="3" t="s">
        <v>3368</v>
      </c>
      <c r="B3373" s="4">
        <f>21</f>
        <v>21</v>
      </c>
    </row>
    <row r="3374" spans="1:2" x14ac:dyDescent="0.2">
      <c r="A3374" s="3" t="s">
        <v>3369</v>
      </c>
      <c r="B3374" s="4">
        <f>21</f>
        <v>21</v>
      </c>
    </row>
    <row r="3375" spans="1:2" x14ac:dyDescent="0.2">
      <c r="A3375" s="3" t="s">
        <v>3370</v>
      </c>
      <c r="B3375" s="4">
        <f>21</f>
        <v>21</v>
      </c>
    </row>
    <row r="3376" spans="1:2" x14ac:dyDescent="0.2">
      <c r="A3376" s="3" t="s">
        <v>3371</v>
      </c>
      <c r="B3376" s="4">
        <f>21</f>
        <v>21</v>
      </c>
    </row>
    <row r="3377" spans="1:2" x14ac:dyDescent="0.2">
      <c r="A3377" s="3" t="s">
        <v>3372</v>
      </c>
      <c r="B3377" s="4">
        <f>21</f>
        <v>21</v>
      </c>
    </row>
    <row r="3378" spans="1:2" x14ac:dyDescent="0.2">
      <c r="A3378" s="3" t="s">
        <v>3373</v>
      </c>
      <c r="B3378" s="4">
        <f>21</f>
        <v>21</v>
      </c>
    </row>
    <row r="3379" spans="1:2" x14ac:dyDescent="0.2">
      <c r="A3379" s="3" t="s">
        <v>3374</v>
      </c>
      <c r="B3379" s="4">
        <f>21</f>
        <v>21</v>
      </c>
    </row>
    <row r="3380" spans="1:2" x14ac:dyDescent="0.2">
      <c r="A3380" s="3" t="s">
        <v>3375</v>
      </c>
      <c r="B3380" s="4">
        <f>21</f>
        <v>21</v>
      </c>
    </row>
    <row r="3381" spans="1:2" x14ac:dyDescent="0.2">
      <c r="A3381" s="3" t="s">
        <v>3376</v>
      </c>
      <c r="B3381" s="4">
        <f>21</f>
        <v>21</v>
      </c>
    </row>
    <row r="3382" spans="1:2" x14ac:dyDescent="0.2">
      <c r="A3382" s="3" t="s">
        <v>3377</v>
      </c>
      <c r="B3382" s="4">
        <f>21</f>
        <v>21</v>
      </c>
    </row>
    <row r="3383" spans="1:2" x14ac:dyDescent="0.2">
      <c r="A3383" s="3" t="s">
        <v>3378</v>
      </c>
      <c r="B3383" s="4">
        <f>21</f>
        <v>21</v>
      </c>
    </row>
    <row r="3384" spans="1:2" x14ac:dyDescent="0.2">
      <c r="A3384" s="3" t="s">
        <v>3379</v>
      </c>
      <c r="B3384" s="4">
        <f>21</f>
        <v>21</v>
      </c>
    </row>
    <row r="3385" spans="1:2" x14ac:dyDescent="0.2">
      <c r="A3385" s="3" t="s">
        <v>3380</v>
      </c>
      <c r="B3385" s="4">
        <f>21</f>
        <v>21</v>
      </c>
    </row>
    <row r="3386" spans="1:2" x14ac:dyDescent="0.2">
      <c r="A3386" s="3" t="s">
        <v>3381</v>
      </c>
      <c r="B3386" s="4">
        <f>20</f>
        <v>20</v>
      </c>
    </row>
    <row r="3387" spans="1:2" x14ac:dyDescent="0.2">
      <c r="A3387" s="3" t="s">
        <v>3382</v>
      </c>
      <c r="B3387" s="4">
        <f>20</f>
        <v>20</v>
      </c>
    </row>
    <row r="3388" spans="1:2" x14ac:dyDescent="0.2">
      <c r="A3388" s="3" t="s">
        <v>3383</v>
      </c>
      <c r="B3388" s="4">
        <f>20</f>
        <v>20</v>
      </c>
    </row>
    <row r="3389" spans="1:2" x14ac:dyDescent="0.2">
      <c r="A3389" s="3" t="s">
        <v>3384</v>
      </c>
      <c r="B3389" s="4">
        <f>20</f>
        <v>20</v>
      </c>
    </row>
    <row r="3390" spans="1:2" x14ac:dyDescent="0.2">
      <c r="A3390" s="3" t="s">
        <v>3385</v>
      </c>
      <c r="B3390" s="4">
        <f>20</f>
        <v>20</v>
      </c>
    </row>
    <row r="3391" spans="1:2" x14ac:dyDescent="0.2">
      <c r="A3391" s="3" t="s">
        <v>3386</v>
      </c>
      <c r="B3391" s="4">
        <f>20</f>
        <v>20</v>
      </c>
    </row>
    <row r="3392" spans="1:2" x14ac:dyDescent="0.2">
      <c r="A3392" s="3" t="s">
        <v>3387</v>
      </c>
      <c r="B3392" s="4">
        <f>19</f>
        <v>19</v>
      </c>
    </row>
    <row r="3393" spans="1:2" x14ac:dyDescent="0.2">
      <c r="A3393" s="3" t="s">
        <v>3388</v>
      </c>
      <c r="B3393" s="4">
        <f>17</f>
        <v>17</v>
      </c>
    </row>
    <row r="3394" spans="1:2" x14ac:dyDescent="0.2">
      <c r="A3394" s="3" t="s">
        <v>3389</v>
      </c>
      <c r="B3394" s="4">
        <f>17</f>
        <v>17</v>
      </c>
    </row>
    <row r="3395" spans="1:2" x14ac:dyDescent="0.2">
      <c r="A3395" s="3" t="s">
        <v>3390</v>
      </c>
      <c r="B3395" s="4">
        <f>17</f>
        <v>17</v>
      </c>
    </row>
    <row r="3396" spans="1:2" x14ac:dyDescent="0.2">
      <c r="A3396" s="3" t="s">
        <v>3391</v>
      </c>
      <c r="B3396" s="4">
        <f>16</f>
        <v>16</v>
      </c>
    </row>
    <row r="3397" spans="1:2" x14ac:dyDescent="0.2">
      <c r="A3397" s="3" t="s">
        <v>3392</v>
      </c>
      <c r="B3397" s="4">
        <f>16</f>
        <v>16</v>
      </c>
    </row>
    <row r="3398" spans="1:2" x14ac:dyDescent="0.2">
      <c r="A3398" s="3" t="s">
        <v>3393</v>
      </c>
      <c r="B3398" s="4">
        <f>15</f>
        <v>15</v>
      </c>
    </row>
    <row r="3399" spans="1:2" x14ac:dyDescent="0.2">
      <c r="A3399" s="3" t="s">
        <v>3394</v>
      </c>
      <c r="B3399" s="4">
        <f>15</f>
        <v>15</v>
      </c>
    </row>
    <row r="3400" spans="1:2" x14ac:dyDescent="0.2">
      <c r="A3400" s="3" t="s">
        <v>3395</v>
      </c>
      <c r="B3400" s="4">
        <f>15</f>
        <v>15</v>
      </c>
    </row>
    <row r="3401" spans="1:2" x14ac:dyDescent="0.2">
      <c r="A3401" s="3" t="s">
        <v>3396</v>
      </c>
      <c r="B3401" s="4">
        <f>15</f>
        <v>15</v>
      </c>
    </row>
    <row r="3402" spans="1:2" x14ac:dyDescent="0.2">
      <c r="A3402" s="3" t="s">
        <v>3397</v>
      </c>
      <c r="B3402" s="4">
        <f>15</f>
        <v>15</v>
      </c>
    </row>
    <row r="3403" spans="1:2" x14ac:dyDescent="0.2">
      <c r="A3403" s="3" t="s">
        <v>3398</v>
      </c>
      <c r="B3403" s="4">
        <f>15</f>
        <v>15</v>
      </c>
    </row>
    <row r="3404" spans="1:2" x14ac:dyDescent="0.2">
      <c r="A3404" s="3" t="s">
        <v>3399</v>
      </c>
      <c r="B3404" s="4">
        <f>15</f>
        <v>15</v>
      </c>
    </row>
    <row r="3405" spans="1:2" x14ac:dyDescent="0.2">
      <c r="A3405" s="3" t="s">
        <v>3400</v>
      </c>
      <c r="B3405" s="4">
        <f>15</f>
        <v>15</v>
      </c>
    </row>
    <row r="3406" spans="1:2" x14ac:dyDescent="0.2">
      <c r="A3406" s="3" t="s">
        <v>3401</v>
      </c>
      <c r="B3406" s="4">
        <f>15</f>
        <v>15</v>
      </c>
    </row>
    <row r="3407" spans="1:2" x14ac:dyDescent="0.2">
      <c r="A3407" s="3" t="s">
        <v>3402</v>
      </c>
      <c r="B3407" s="4">
        <f>15</f>
        <v>15</v>
      </c>
    </row>
    <row r="3408" spans="1:2" x14ac:dyDescent="0.2">
      <c r="A3408" s="3" t="s">
        <v>3403</v>
      </c>
      <c r="B3408" s="4">
        <f>14</f>
        <v>14</v>
      </c>
    </row>
    <row r="3409" spans="1:2" x14ac:dyDescent="0.2">
      <c r="A3409" s="3" t="s">
        <v>3404</v>
      </c>
      <c r="B3409" s="4">
        <f>14</f>
        <v>14</v>
      </c>
    </row>
    <row r="3410" spans="1:2" x14ac:dyDescent="0.2">
      <c r="A3410" s="3" t="s">
        <v>3405</v>
      </c>
      <c r="B3410" s="4">
        <f>14</f>
        <v>14</v>
      </c>
    </row>
    <row r="3411" spans="1:2" x14ac:dyDescent="0.2">
      <c r="A3411" s="3" t="s">
        <v>3406</v>
      </c>
      <c r="B3411" s="4">
        <f>12.98</f>
        <v>12.98</v>
      </c>
    </row>
    <row r="3412" spans="1:2" x14ac:dyDescent="0.2">
      <c r="A3412" s="3" t="s">
        <v>3407</v>
      </c>
      <c r="B3412" s="4">
        <f>12</f>
        <v>12</v>
      </c>
    </row>
    <row r="3413" spans="1:2" x14ac:dyDescent="0.2">
      <c r="A3413" s="3" t="s">
        <v>3408</v>
      </c>
      <c r="B3413" s="4">
        <f>11.11</f>
        <v>11.11</v>
      </c>
    </row>
    <row r="3414" spans="1:2" x14ac:dyDescent="0.2">
      <c r="A3414" s="3" t="s">
        <v>3409</v>
      </c>
      <c r="B3414" s="4">
        <f>11.11</f>
        <v>11.11</v>
      </c>
    </row>
    <row r="3415" spans="1:2" x14ac:dyDescent="0.2">
      <c r="A3415" s="3" t="s">
        <v>3410</v>
      </c>
      <c r="B3415" s="4">
        <f>11.11</f>
        <v>11.11</v>
      </c>
    </row>
    <row r="3416" spans="1:2" x14ac:dyDescent="0.2">
      <c r="A3416" s="3" t="s">
        <v>3411</v>
      </c>
      <c r="B3416" s="4">
        <f>11</f>
        <v>11</v>
      </c>
    </row>
    <row r="3417" spans="1:2" x14ac:dyDescent="0.2">
      <c r="A3417" s="3" t="s">
        <v>3412</v>
      </c>
      <c r="B3417" s="4">
        <f>11</f>
        <v>11</v>
      </c>
    </row>
    <row r="3418" spans="1:2" x14ac:dyDescent="0.2">
      <c r="A3418" s="3" t="s">
        <v>3413</v>
      </c>
      <c r="B3418" s="4">
        <f>11</f>
        <v>11</v>
      </c>
    </row>
    <row r="3419" spans="1:2" x14ac:dyDescent="0.2">
      <c r="A3419" s="3" t="s">
        <v>3414</v>
      </c>
      <c r="B3419" s="4">
        <f>11</f>
        <v>11</v>
      </c>
    </row>
    <row r="3420" spans="1:2" x14ac:dyDescent="0.2">
      <c r="A3420" s="3" t="s">
        <v>3415</v>
      </c>
      <c r="B3420" s="4">
        <f>11</f>
        <v>11</v>
      </c>
    </row>
    <row r="3421" spans="1:2" x14ac:dyDescent="0.2">
      <c r="A3421" s="3" t="s">
        <v>3416</v>
      </c>
      <c r="B3421" s="4">
        <f>11</f>
        <v>11</v>
      </c>
    </row>
    <row r="3422" spans="1:2" x14ac:dyDescent="0.2">
      <c r="A3422" s="3" t="s">
        <v>3417</v>
      </c>
      <c r="B3422" s="4">
        <f>11</f>
        <v>11</v>
      </c>
    </row>
    <row r="3423" spans="1:2" x14ac:dyDescent="0.2">
      <c r="A3423" s="3" t="s">
        <v>3418</v>
      </c>
      <c r="B3423" s="4">
        <f>11</f>
        <v>11</v>
      </c>
    </row>
    <row r="3424" spans="1:2" x14ac:dyDescent="0.2">
      <c r="A3424" s="3" t="s">
        <v>3419</v>
      </c>
      <c r="B3424" s="4">
        <f>11</f>
        <v>11</v>
      </c>
    </row>
    <row r="3425" spans="1:2" x14ac:dyDescent="0.2">
      <c r="A3425" s="3" t="s">
        <v>3420</v>
      </c>
      <c r="B3425" s="4">
        <f>11</f>
        <v>11</v>
      </c>
    </row>
    <row r="3426" spans="1:2" x14ac:dyDescent="0.2">
      <c r="A3426" s="3" t="s">
        <v>3421</v>
      </c>
      <c r="B3426" s="4">
        <f>11</f>
        <v>11</v>
      </c>
    </row>
    <row r="3427" spans="1:2" x14ac:dyDescent="0.2">
      <c r="A3427" s="3" t="s">
        <v>3422</v>
      </c>
      <c r="B3427" s="4">
        <f>11</f>
        <v>11</v>
      </c>
    </row>
    <row r="3428" spans="1:2" x14ac:dyDescent="0.2">
      <c r="A3428" s="3" t="s">
        <v>3423</v>
      </c>
      <c r="B3428" s="4">
        <f>11</f>
        <v>11</v>
      </c>
    </row>
    <row r="3429" spans="1:2" x14ac:dyDescent="0.2">
      <c r="A3429" s="3" t="s">
        <v>3424</v>
      </c>
      <c r="B3429" s="4">
        <f>11</f>
        <v>11</v>
      </c>
    </row>
    <row r="3430" spans="1:2" x14ac:dyDescent="0.2">
      <c r="A3430" s="3" t="s">
        <v>3425</v>
      </c>
      <c r="B3430" s="4">
        <f>11</f>
        <v>11</v>
      </c>
    </row>
    <row r="3431" spans="1:2" x14ac:dyDescent="0.2">
      <c r="A3431" s="3" t="s">
        <v>3426</v>
      </c>
      <c r="B3431" s="4">
        <f>11</f>
        <v>11</v>
      </c>
    </row>
    <row r="3432" spans="1:2" x14ac:dyDescent="0.2">
      <c r="A3432" s="3" t="s">
        <v>3427</v>
      </c>
      <c r="B3432" s="4">
        <f>11</f>
        <v>11</v>
      </c>
    </row>
    <row r="3433" spans="1:2" x14ac:dyDescent="0.2">
      <c r="A3433" s="3" t="s">
        <v>3428</v>
      </c>
      <c r="B3433" s="4">
        <f>11</f>
        <v>11</v>
      </c>
    </row>
    <row r="3434" spans="1:2" x14ac:dyDescent="0.2">
      <c r="A3434" s="3" t="s">
        <v>3429</v>
      </c>
      <c r="B3434" s="4">
        <f>11</f>
        <v>11</v>
      </c>
    </row>
    <row r="3435" spans="1:2" x14ac:dyDescent="0.2">
      <c r="A3435" s="3" t="s">
        <v>3430</v>
      </c>
      <c r="B3435" s="4">
        <f>11</f>
        <v>11</v>
      </c>
    </row>
    <row r="3436" spans="1:2" x14ac:dyDescent="0.2">
      <c r="A3436" s="3" t="s">
        <v>3431</v>
      </c>
      <c r="B3436" s="4">
        <f>11</f>
        <v>11</v>
      </c>
    </row>
    <row r="3437" spans="1:2" x14ac:dyDescent="0.2">
      <c r="A3437" s="3" t="s">
        <v>3432</v>
      </c>
      <c r="B3437" s="4">
        <f>11</f>
        <v>11</v>
      </c>
    </row>
    <row r="3438" spans="1:2" x14ac:dyDescent="0.2">
      <c r="A3438" s="3" t="s">
        <v>3433</v>
      </c>
      <c r="B3438" s="4">
        <f>11</f>
        <v>11</v>
      </c>
    </row>
    <row r="3439" spans="1:2" x14ac:dyDescent="0.2">
      <c r="A3439" s="3" t="s">
        <v>3434</v>
      </c>
      <c r="B3439" s="4">
        <f>11</f>
        <v>11</v>
      </c>
    </row>
    <row r="3440" spans="1:2" x14ac:dyDescent="0.2">
      <c r="A3440" s="3" t="s">
        <v>3435</v>
      </c>
      <c r="B3440" s="4">
        <f>11</f>
        <v>11</v>
      </c>
    </row>
    <row r="3441" spans="1:2" x14ac:dyDescent="0.2">
      <c r="A3441" s="3" t="s">
        <v>3436</v>
      </c>
      <c r="B3441" s="4">
        <f>11</f>
        <v>11</v>
      </c>
    </row>
    <row r="3442" spans="1:2" x14ac:dyDescent="0.2">
      <c r="A3442" s="3" t="s">
        <v>3437</v>
      </c>
      <c r="B3442" s="4">
        <f>11</f>
        <v>11</v>
      </c>
    </row>
    <row r="3443" spans="1:2" x14ac:dyDescent="0.2">
      <c r="A3443" s="3" t="s">
        <v>3438</v>
      </c>
      <c r="B3443" s="4">
        <f>11</f>
        <v>11</v>
      </c>
    </row>
    <row r="3444" spans="1:2" x14ac:dyDescent="0.2">
      <c r="A3444" s="3" t="s">
        <v>3439</v>
      </c>
      <c r="B3444" s="4">
        <f>11</f>
        <v>11</v>
      </c>
    </row>
    <row r="3445" spans="1:2" x14ac:dyDescent="0.2">
      <c r="A3445" s="3" t="s">
        <v>3440</v>
      </c>
      <c r="B3445" s="4">
        <f>11</f>
        <v>11</v>
      </c>
    </row>
    <row r="3446" spans="1:2" x14ac:dyDescent="0.2">
      <c r="A3446" s="3" t="s">
        <v>3441</v>
      </c>
      <c r="B3446" s="4">
        <f>11</f>
        <v>11</v>
      </c>
    </row>
    <row r="3447" spans="1:2" x14ac:dyDescent="0.2">
      <c r="A3447" s="3" t="s">
        <v>3442</v>
      </c>
      <c r="B3447" s="4">
        <f>11</f>
        <v>11</v>
      </c>
    </row>
    <row r="3448" spans="1:2" x14ac:dyDescent="0.2">
      <c r="A3448" s="3" t="s">
        <v>3443</v>
      </c>
      <c r="B3448" s="4">
        <f>11</f>
        <v>11</v>
      </c>
    </row>
    <row r="3449" spans="1:2" x14ac:dyDescent="0.2">
      <c r="A3449" s="3" t="s">
        <v>3444</v>
      </c>
      <c r="B3449" s="4">
        <f>11</f>
        <v>11</v>
      </c>
    </row>
    <row r="3450" spans="1:2" x14ac:dyDescent="0.2">
      <c r="A3450" s="3" t="s">
        <v>3445</v>
      </c>
      <c r="B3450" s="4">
        <f>11</f>
        <v>11</v>
      </c>
    </row>
    <row r="3451" spans="1:2" x14ac:dyDescent="0.2">
      <c r="A3451" s="3" t="s">
        <v>3446</v>
      </c>
      <c r="B3451" s="4">
        <f>11</f>
        <v>11</v>
      </c>
    </row>
    <row r="3452" spans="1:2" x14ac:dyDescent="0.2">
      <c r="A3452" s="3" t="s">
        <v>3447</v>
      </c>
      <c r="B3452" s="4">
        <f>11</f>
        <v>11</v>
      </c>
    </row>
    <row r="3453" spans="1:2" x14ac:dyDescent="0.2">
      <c r="A3453" s="3" t="s">
        <v>3448</v>
      </c>
      <c r="B3453" s="4">
        <f>11</f>
        <v>11</v>
      </c>
    </row>
    <row r="3454" spans="1:2" x14ac:dyDescent="0.2">
      <c r="A3454" s="3" t="s">
        <v>3449</v>
      </c>
      <c r="B3454" s="4">
        <f>11</f>
        <v>11</v>
      </c>
    </row>
    <row r="3455" spans="1:2" x14ac:dyDescent="0.2">
      <c r="A3455" s="3" t="s">
        <v>3450</v>
      </c>
      <c r="B3455" s="4">
        <f>11</f>
        <v>11</v>
      </c>
    </row>
    <row r="3456" spans="1:2" x14ac:dyDescent="0.2">
      <c r="A3456" s="3" t="s">
        <v>3451</v>
      </c>
      <c r="B3456" s="4">
        <f>11</f>
        <v>11</v>
      </c>
    </row>
    <row r="3457" spans="1:2" x14ac:dyDescent="0.2">
      <c r="A3457" s="3" t="s">
        <v>3452</v>
      </c>
      <c r="B3457" s="4">
        <f>11</f>
        <v>11</v>
      </c>
    </row>
    <row r="3458" spans="1:2" x14ac:dyDescent="0.2">
      <c r="A3458" s="3" t="s">
        <v>3453</v>
      </c>
      <c r="B3458" s="4">
        <f>11</f>
        <v>11</v>
      </c>
    </row>
    <row r="3459" spans="1:2" x14ac:dyDescent="0.2">
      <c r="A3459" s="3" t="s">
        <v>3454</v>
      </c>
      <c r="B3459" s="4">
        <f>11</f>
        <v>11</v>
      </c>
    </row>
    <row r="3460" spans="1:2" x14ac:dyDescent="0.2">
      <c r="A3460" s="3" t="s">
        <v>3455</v>
      </c>
      <c r="B3460" s="4">
        <f>11</f>
        <v>11</v>
      </c>
    </row>
    <row r="3461" spans="1:2" x14ac:dyDescent="0.2">
      <c r="A3461" s="3" t="s">
        <v>3456</v>
      </c>
      <c r="B3461" s="4">
        <f>11</f>
        <v>11</v>
      </c>
    </row>
    <row r="3462" spans="1:2" x14ac:dyDescent="0.2">
      <c r="A3462" s="3" t="s">
        <v>3457</v>
      </c>
      <c r="B3462" s="4">
        <f>11</f>
        <v>11</v>
      </c>
    </row>
    <row r="3463" spans="1:2" x14ac:dyDescent="0.2">
      <c r="A3463" s="3" t="s">
        <v>3458</v>
      </c>
      <c r="B3463" s="4">
        <f>11</f>
        <v>11</v>
      </c>
    </row>
    <row r="3464" spans="1:2" x14ac:dyDescent="0.2">
      <c r="A3464" s="3" t="s">
        <v>3459</v>
      </c>
      <c r="B3464" s="4">
        <f>11</f>
        <v>11</v>
      </c>
    </row>
    <row r="3465" spans="1:2" x14ac:dyDescent="0.2">
      <c r="A3465" s="3" t="s">
        <v>3460</v>
      </c>
      <c r="B3465" s="4">
        <f>11</f>
        <v>11</v>
      </c>
    </row>
    <row r="3466" spans="1:2" x14ac:dyDescent="0.2">
      <c r="A3466" s="3" t="s">
        <v>3461</v>
      </c>
      <c r="B3466" s="4">
        <f>11</f>
        <v>11</v>
      </c>
    </row>
    <row r="3467" spans="1:2" x14ac:dyDescent="0.2">
      <c r="A3467" s="3" t="s">
        <v>3462</v>
      </c>
      <c r="B3467" s="4">
        <f>11</f>
        <v>11</v>
      </c>
    </row>
    <row r="3468" spans="1:2" x14ac:dyDescent="0.2">
      <c r="A3468" s="3" t="s">
        <v>3463</v>
      </c>
      <c r="B3468" s="4">
        <f>11</f>
        <v>11</v>
      </c>
    </row>
    <row r="3469" spans="1:2" x14ac:dyDescent="0.2">
      <c r="A3469" s="3" t="s">
        <v>3464</v>
      </c>
      <c r="B3469" s="4">
        <f>11</f>
        <v>11</v>
      </c>
    </row>
    <row r="3470" spans="1:2" x14ac:dyDescent="0.2">
      <c r="A3470" s="3" t="s">
        <v>3465</v>
      </c>
      <c r="B3470" s="4">
        <f>11</f>
        <v>11</v>
      </c>
    </row>
    <row r="3471" spans="1:2" x14ac:dyDescent="0.2">
      <c r="A3471" s="3" t="s">
        <v>3466</v>
      </c>
      <c r="B3471" s="4">
        <f>11</f>
        <v>11</v>
      </c>
    </row>
    <row r="3472" spans="1:2" x14ac:dyDescent="0.2">
      <c r="A3472" s="3" t="s">
        <v>3467</v>
      </c>
      <c r="B3472" s="4">
        <f>11</f>
        <v>11</v>
      </c>
    </row>
    <row r="3473" spans="1:2" x14ac:dyDescent="0.2">
      <c r="A3473" s="3" t="s">
        <v>3468</v>
      </c>
      <c r="B3473" s="4">
        <f>11</f>
        <v>11</v>
      </c>
    </row>
    <row r="3474" spans="1:2" x14ac:dyDescent="0.2">
      <c r="A3474" s="3" t="s">
        <v>3469</v>
      </c>
      <c r="B3474" s="4">
        <f>11</f>
        <v>11</v>
      </c>
    </row>
    <row r="3475" spans="1:2" x14ac:dyDescent="0.2">
      <c r="A3475" s="3" t="s">
        <v>3470</v>
      </c>
      <c r="B3475" s="4">
        <f>11</f>
        <v>11</v>
      </c>
    </row>
    <row r="3476" spans="1:2" x14ac:dyDescent="0.2">
      <c r="A3476" s="3" t="s">
        <v>3471</v>
      </c>
      <c r="B3476" s="4">
        <f>11</f>
        <v>11</v>
      </c>
    </row>
    <row r="3477" spans="1:2" x14ac:dyDescent="0.2">
      <c r="A3477" s="3" t="s">
        <v>3472</v>
      </c>
      <c r="B3477" s="4">
        <f>11</f>
        <v>11</v>
      </c>
    </row>
    <row r="3478" spans="1:2" x14ac:dyDescent="0.2">
      <c r="A3478" s="3" t="s">
        <v>3473</v>
      </c>
      <c r="B3478" s="4">
        <f>11</f>
        <v>11</v>
      </c>
    </row>
    <row r="3479" spans="1:2" x14ac:dyDescent="0.2">
      <c r="A3479" s="3" t="s">
        <v>3474</v>
      </c>
      <c r="B3479" s="4">
        <f>11</f>
        <v>11</v>
      </c>
    </row>
    <row r="3480" spans="1:2" x14ac:dyDescent="0.2">
      <c r="A3480" s="3" t="s">
        <v>3475</v>
      </c>
      <c r="B3480" s="4">
        <f>11</f>
        <v>11</v>
      </c>
    </row>
    <row r="3481" spans="1:2" x14ac:dyDescent="0.2">
      <c r="A3481" s="3" t="s">
        <v>3476</v>
      </c>
      <c r="B3481" s="4">
        <f>11</f>
        <v>11</v>
      </c>
    </row>
    <row r="3482" spans="1:2" x14ac:dyDescent="0.2">
      <c r="A3482" s="3" t="s">
        <v>3477</v>
      </c>
      <c r="B3482" s="4">
        <f>11</f>
        <v>11</v>
      </c>
    </row>
    <row r="3483" spans="1:2" x14ac:dyDescent="0.2">
      <c r="A3483" s="3" t="s">
        <v>3478</v>
      </c>
      <c r="B3483" s="4">
        <f>11</f>
        <v>11</v>
      </c>
    </row>
    <row r="3484" spans="1:2" x14ac:dyDescent="0.2">
      <c r="A3484" s="3" t="s">
        <v>3479</v>
      </c>
      <c r="B3484" s="4">
        <f>11</f>
        <v>11</v>
      </c>
    </row>
    <row r="3485" spans="1:2" x14ac:dyDescent="0.2">
      <c r="A3485" s="3" t="s">
        <v>3480</v>
      </c>
      <c r="B3485" s="4">
        <f>11</f>
        <v>11</v>
      </c>
    </row>
    <row r="3486" spans="1:2" x14ac:dyDescent="0.2">
      <c r="A3486" s="3" t="s">
        <v>3481</v>
      </c>
      <c r="B3486" s="4">
        <f>11</f>
        <v>11</v>
      </c>
    </row>
    <row r="3487" spans="1:2" x14ac:dyDescent="0.2">
      <c r="A3487" s="3" t="s">
        <v>3482</v>
      </c>
      <c r="B3487" s="4">
        <f>11</f>
        <v>11</v>
      </c>
    </row>
    <row r="3488" spans="1:2" x14ac:dyDescent="0.2">
      <c r="A3488" s="3" t="s">
        <v>3483</v>
      </c>
      <c r="B3488" s="4">
        <f>11</f>
        <v>11</v>
      </c>
    </row>
    <row r="3489" spans="1:2" x14ac:dyDescent="0.2">
      <c r="A3489" s="3" t="s">
        <v>3484</v>
      </c>
      <c r="B3489" s="4">
        <f>11</f>
        <v>11</v>
      </c>
    </row>
    <row r="3490" spans="1:2" x14ac:dyDescent="0.2">
      <c r="A3490" s="3" t="s">
        <v>3485</v>
      </c>
      <c r="B3490" s="4">
        <f>11</f>
        <v>11</v>
      </c>
    </row>
    <row r="3491" spans="1:2" x14ac:dyDescent="0.2">
      <c r="A3491" s="3" t="s">
        <v>3486</v>
      </c>
      <c r="B3491" s="4">
        <f>11</f>
        <v>11</v>
      </c>
    </row>
    <row r="3492" spans="1:2" x14ac:dyDescent="0.2">
      <c r="A3492" s="3" t="s">
        <v>3487</v>
      </c>
      <c r="B3492" s="4">
        <f>11</f>
        <v>11</v>
      </c>
    </row>
    <row r="3493" spans="1:2" x14ac:dyDescent="0.2">
      <c r="A3493" s="3" t="s">
        <v>3488</v>
      </c>
      <c r="B3493" s="4">
        <f>11</f>
        <v>11</v>
      </c>
    </row>
    <row r="3494" spans="1:2" x14ac:dyDescent="0.2">
      <c r="A3494" s="3" t="s">
        <v>3489</v>
      </c>
      <c r="B3494" s="4">
        <f>11</f>
        <v>11</v>
      </c>
    </row>
    <row r="3495" spans="1:2" x14ac:dyDescent="0.2">
      <c r="A3495" s="3" t="s">
        <v>3490</v>
      </c>
      <c r="B3495" s="4">
        <f>11</f>
        <v>11</v>
      </c>
    </row>
    <row r="3496" spans="1:2" x14ac:dyDescent="0.2">
      <c r="A3496" s="3" t="s">
        <v>3491</v>
      </c>
      <c r="B3496" s="4">
        <f>11</f>
        <v>11</v>
      </c>
    </row>
    <row r="3497" spans="1:2" x14ac:dyDescent="0.2">
      <c r="A3497" s="3" t="s">
        <v>3492</v>
      </c>
      <c r="B3497" s="4">
        <f>11</f>
        <v>11</v>
      </c>
    </row>
    <row r="3498" spans="1:2" x14ac:dyDescent="0.2">
      <c r="A3498" s="3" t="s">
        <v>3493</v>
      </c>
      <c r="B3498" s="4">
        <f>11</f>
        <v>11</v>
      </c>
    </row>
    <row r="3499" spans="1:2" x14ac:dyDescent="0.2">
      <c r="A3499" s="3" t="s">
        <v>3494</v>
      </c>
      <c r="B3499" s="4">
        <f>11</f>
        <v>11</v>
      </c>
    </row>
    <row r="3500" spans="1:2" x14ac:dyDescent="0.2">
      <c r="A3500" s="3" t="s">
        <v>3495</v>
      </c>
      <c r="B3500" s="4">
        <f>11</f>
        <v>11</v>
      </c>
    </row>
    <row r="3501" spans="1:2" x14ac:dyDescent="0.2">
      <c r="A3501" s="3" t="s">
        <v>3496</v>
      </c>
      <c r="B3501" s="4">
        <f>11</f>
        <v>11</v>
      </c>
    </row>
    <row r="3502" spans="1:2" x14ac:dyDescent="0.2">
      <c r="A3502" s="3" t="s">
        <v>3497</v>
      </c>
      <c r="B3502" s="4">
        <f>11</f>
        <v>11</v>
      </c>
    </row>
    <row r="3503" spans="1:2" x14ac:dyDescent="0.2">
      <c r="A3503" s="3" t="s">
        <v>3498</v>
      </c>
      <c r="B3503" s="4">
        <f>11</f>
        <v>11</v>
      </c>
    </row>
    <row r="3504" spans="1:2" x14ac:dyDescent="0.2">
      <c r="A3504" s="3" t="s">
        <v>3499</v>
      </c>
      <c r="B3504" s="4">
        <f>11</f>
        <v>11</v>
      </c>
    </row>
    <row r="3505" spans="1:2" x14ac:dyDescent="0.2">
      <c r="A3505" s="3" t="s">
        <v>3500</v>
      </c>
      <c r="B3505" s="4">
        <f>11</f>
        <v>11</v>
      </c>
    </row>
    <row r="3506" spans="1:2" x14ac:dyDescent="0.2">
      <c r="A3506" s="3" t="s">
        <v>3501</v>
      </c>
      <c r="B3506" s="4">
        <f>11</f>
        <v>11</v>
      </c>
    </row>
    <row r="3507" spans="1:2" x14ac:dyDescent="0.2">
      <c r="A3507" s="3" t="s">
        <v>3502</v>
      </c>
      <c r="B3507" s="4">
        <f>11</f>
        <v>11</v>
      </c>
    </row>
    <row r="3508" spans="1:2" x14ac:dyDescent="0.2">
      <c r="A3508" s="3" t="s">
        <v>3503</v>
      </c>
      <c r="B3508" s="4">
        <f>11</f>
        <v>11</v>
      </c>
    </row>
    <row r="3509" spans="1:2" x14ac:dyDescent="0.2">
      <c r="A3509" s="3" t="s">
        <v>3504</v>
      </c>
      <c r="B3509" s="4">
        <f>11</f>
        <v>11</v>
      </c>
    </row>
    <row r="3510" spans="1:2" x14ac:dyDescent="0.2">
      <c r="A3510" s="3" t="s">
        <v>3505</v>
      </c>
      <c r="B3510" s="4">
        <f>11</f>
        <v>11</v>
      </c>
    </row>
    <row r="3511" spans="1:2" x14ac:dyDescent="0.2">
      <c r="A3511" s="3" t="s">
        <v>3506</v>
      </c>
      <c r="B3511" s="4">
        <f>11</f>
        <v>11</v>
      </c>
    </row>
    <row r="3512" spans="1:2" x14ac:dyDescent="0.2">
      <c r="A3512" s="3" t="s">
        <v>3507</v>
      </c>
      <c r="B3512" s="4">
        <f>11</f>
        <v>11</v>
      </c>
    </row>
    <row r="3513" spans="1:2" x14ac:dyDescent="0.2">
      <c r="A3513" s="3" t="s">
        <v>3508</v>
      </c>
      <c r="B3513" s="4">
        <f>11</f>
        <v>11</v>
      </c>
    </row>
    <row r="3514" spans="1:2" x14ac:dyDescent="0.2">
      <c r="A3514" s="3" t="s">
        <v>3509</v>
      </c>
      <c r="B3514" s="4">
        <f>11</f>
        <v>11</v>
      </c>
    </row>
    <row r="3515" spans="1:2" x14ac:dyDescent="0.2">
      <c r="A3515" s="3" t="s">
        <v>3510</v>
      </c>
      <c r="B3515" s="4">
        <f>11</f>
        <v>11</v>
      </c>
    </row>
    <row r="3516" spans="1:2" x14ac:dyDescent="0.2">
      <c r="A3516" s="3" t="s">
        <v>3511</v>
      </c>
      <c r="B3516" s="4">
        <f>11</f>
        <v>11</v>
      </c>
    </row>
    <row r="3517" spans="1:2" x14ac:dyDescent="0.2">
      <c r="A3517" s="3" t="s">
        <v>3512</v>
      </c>
      <c r="B3517" s="4">
        <f>11</f>
        <v>11</v>
      </c>
    </row>
    <row r="3518" spans="1:2" x14ac:dyDescent="0.2">
      <c r="A3518" s="3" t="s">
        <v>3513</v>
      </c>
      <c r="B3518" s="4">
        <f>11</f>
        <v>11</v>
      </c>
    </row>
    <row r="3519" spans="1:2" x14ac:dyDescent="0.2">
      <c r="A3519" s="3" t="s">
        <v>3514</v>
      </c>
      <c r="B3519" s="4">
        <f>11</f>
        <v>11</v>
      </c>
    </row>
    <row r="3520" spans="1:2" x14ac:dyDescent="0.2">
      <c r="A3520" s="3" t="s">
        <v>3515</v>
      </c>
      <c r="B3520" s="4">
        <f>11</f>
        <v>11</v>
      </c>
    </row>
    <row r="3521" spans="1:2" x14ac:dyDescent="0.2">
      <c r="A3521" s="3" t="s">
        <v>3516</v>
      </c>
      <c r="B3521" s="4">
        <f>11</f>
        <v>11</v>
      </c>
    </row>
    <row r="3522" spans="1:2" x14ac:dyDescent="0.2">
      <c r="A3522" s="3" t="s">
        <v>3517</v>
      </c>
      <c r="B3522" s="4">
        <f>11</f>
        <v>11</v>
      </c>
    </row>
    <row r="3523" spans="1:2" x14ac:dyDescent="0.2">
      <c r="A3523" s="3" t="s">
        <v>3518</v>
      </c>
      <c r="B3523" s="4">
        <f>11</f>
        <v>11</v>
      </c>
    </row>
    <row r="3524" spans="1:2" x14ac:dyDescent="0.2">
      <c r="A3524" s="3" t="s">
        <v>3519</v>
      </c>
      <c r="B3524" s="4">
        <f>11</f>
        <v>11</v>
      </c>
    </row>
    <row r="3525" spans="1:2" x14ac:dyDescent="0.2">
      <c r="A3525" s="3" t="s">
        <v>3520</v>
      </c>
      <c r="B3525" s="4">
        <f>11</f>
        <v>11</v>
      </c>
    </row>
    <row r="3526" spans="1:2" x14ac:dyDescent="0.2">
      <c r="A3526" s="3" t="s">
        <v>3521</v>
      </c>
      <c r="B3526" s="4">
        <f>11</f>
        <v>11</v>
      </c>
    </row>
    <row r="3527" spans="1:2" x14ac:dyDescent="0.2">
      <c r="A3527" s="3" t="s">
        <v>3522</v>
      </c>
      <c r="B3527" s="4">
        <f>11</f>
        <v>11</v>
      </c>
    </row>
    <row r="3528" spans="1:2" x14ac:dyDescent="0.2">
      <c r="A3528" s="3" t="s">
        <v>3523</v>
      </c>
      <c r="B3528" s="4">
        <f>11</f>
        <v>11</v>
      </c>
    </row>
    <row r="3529" spans="1:2" x14ac:dyDescent="0.2">
      <c r="A3529" s="3" t="s">
        <v>3524</v>
      </c>
      <c r="B3529" s="4">
        <f>11</f>
        <v>11</v>
      </c>
    </row>
    <row r="3530" spans="1:2" x14ac:dyDescent="0.2">
      <c r="A3530" s="3" t="s">
        <v>3525</v>
      </c>
      <c r="B3530" s="4">
        <f>11</f>
        <v>11</v>
      </c>
    </row>
    <row r="3531" spans="1:2" x14ac:dyDescent="0.2">
      <c r="A3531" s="3" t="s">
        <v>3526</v>
      </c>
      <c r="B3531" s="4">
        <f>11</f>
        <v>11</v>
      </c>
    </row>
    <row r="3532" spans="1:2" x14ac:dyDescent="0.2">
      <c r="A3532" s="3" t="s">
        <v>3527</v>
      </c>
      <c r="B3532" s="4">
        <f>11</f>
        <v>11</v>
      </c>
    </row>
    <row r="3533" spans="1:2" x14ac:dyDescent="0.2">
      <c r="A3533" s="3" t="s">
        <v>3528</v>
      </c>
      <c r="B3533" s="4">
        <f>11</f>
        <v>11</v>
      </c>
    </row>
    <row r="3534" spans="1:2" x14ac:dyDescent="0.2">
      <c r="A3534" s="3" t="s">
        <v>3529</v>
      </c>
      <c r="B3534" s="4">
        <f>11</f>
        <v>11</v>
      </c>
    </row>
    <row r="3535" spans="1:2" x14ac:dyDescent="0.2">
      <c r="A3535" s="3" t="s">
        <v>3530</v>
      </c>
      <c r="B3535" s="4">
        <f>11</f>
        <v>11</v>
      </c>
    </row>
    <row r="3536" spans="1:2" x14ac:dyDescent="0.2">
      <c r="A3536" s="3" t="s">
        <v>3531</v>
      </c>
      <c r="B3536" s="4">
        <f>11</f>
        <v>11</v>
      </c>
    </row>
    <row r="3537" spans="1:2" x14ac:dyDescent="0.2">
      <c r="A3537" s="3" t="s">
        <v>3532</v>
      </c>
      <c r="B3537" s="4">
        <f>11</f>
        <v>11</v>
      </c>
    </row>
    <row r="3538" spans="1:2" x14ac:dyDescent="0.2">
      <c r="A3538" s="3" t="s">
        <v>3533</v>
      </c>
      <c r="B3538" s="4">
        <f>11</f>
        <v>11</v>
      </c>
    </row>
    <row r="3539" spans="1:2" x14ac:dyDescent="0.2">
      <c r="A3539" s="3" t="s">
        <v>3534</v>
      </c>
      <c r="B3539" s="4">
        <f>11</f>
        <v>11</v>
      </c>
    </row>
    <row r="3540" spans="1:2" x14ac:dyDescent="0.2">
      <c r="A3540" s="3" t="s">
        <v>3535</v>
      </c>
      <c r="B3540" s="4">
        <f>11</f>
        <v>11</v>
      </c>
    </row>
    <row r="3541" spans="1:2" x14ac:dyDescent="0.2">
      <c r="A3541" s="3" t="s">
        <v>3536</v>
      </c>
      <c r="B3541" s="4">
        <f>11</f>
        <v>11</v>
      </c>
    </row>
    <row r="3542" spans="1:2" x14ac:dyDescent="0.2">
      <c r="A3542" s="3" t="s">
        <v>3537</v>
      </c>
      <c r="B3542" s="4">
        <f>11</f>
        <v>11</v>
      </c>
    </row>
    <row r="3543" spans="1:2" x14ac:dyDescent="0.2">
      <c r="A3543" s="3" t="s">
        <v>3538</v>
      </c>
      <c r="B3543" s="4">
        <f>11</f>
        <v>11</v>
      </c>
    </row>
    <row r="3544" spans="1:2" x14ac:dyDescent="0.2">
      <c r="A3544" s="3" t="s">
        <v>3539</v>
      </c>
      <c r="B3544" s="4">
        <f>11</f>
        <v>11</v>
      </c>
    </row>
    <row r="3545" spans="1:2" x14ac:dyDescent="0.2">
      <c r="A3545" s="3" t="s">
        <v>3540</v>
      </c>
      <c r="B3545" s="4">
        <f>11</f>
        <v>11</v>
      </c>
    </row>
    <row r="3546" spans="1:2" x14ac:dyDescent="0.2">
      <c r="A3546" s="3" t="s">
        <v>3541</v>
      </c>
      <c r="B3546" s="4">
        <f>11</f>
        <v>11</v>
      </c>
    </row>
    <row r="3547" spans="1:2" x14ac:dyDescent="0.2">
      <c r="A3547" s="3" t="s">
        <v>3542</v>
      </c>
      <c r="B3547" s="4">
        <f>11</f>
        <v>11</v>
      </c>
    </row>
    <row r="3548" spans="1:2" x14ac:dyDescent="0.2">
      <c r="A3548" s="3" t="s">
        <v>3543</v>
      </c>
      <c r="B3548" s="4">
        <f>11</f>
        <v>11</v>
      </c>
    </row>
    <row r="3549" spans="1:2" x14ac:dyDescent="0.2">
      <c r="A3549" s="3" t="s">
        <v>3544</v>
      </c>
      <c r="B3549" s="4">
        <f>11</f>
        <v>11</v>
      </c>
    </row>
    <row r="3550" spans="1:2" x14ac:dyDescent="0.2">
      <c r="A3550" s="3" t="s">
        <v>3545</v>
      </c>
      <c r="B3550" s="4">
        <f>11</f>
        <v>11</v>
      </c>
    </row>
    <row r="3551" spans="1:2" x14ac:dyDescent="0.2">
      <c r="A3551" s="3" t="s">
        <v>3546</v>
      </c>
      <c r="B3551" s="4">
        <f>11</f>
        <v>11</v>
      </c>
    </row>
    <row r="3552" spans="1:2" x14ac:dyDescent="0.2">
      <c r="A3552" s="3" t="s">
        <v>3547</v>
      </c>
      <c r="B3552" s="4">
        <f>11</f>
        <v>11</v>
      </c>
    </row>
    <row r="3553" spans="1:2" x14ac:dyDescent="0.2">
      <c r="A3553" s="3" t="s">
        <v>3548</v>
      </c>
      <c r="B3553" s="4">
        <f>11</f>
        <v>11</v>
      </c>
    </row>
    <row r="3554" spans="1:2" x14ac:dyDescent="0.2">
      <c r="A3554" s="3" t="s">
        <v>3549</v>
      </c>
      <c r="B3554" s="4">
        <f>11</f>
        <v>11</v>
      </c>
    </row>
    <row r="3555" spans="1:2" x14ac:dyDescent="0.2">
      <c r="A3555" s="3" t="s">
        <v>3550</v>
      </c>
      <c r="B3555" s="4">
        <f>11</f>
        <v>11</v>
      </c>
    </row>
    <row r="3556" spans="1:2" x14ac:dyDescent="0.2">
      <c r="A3556" s="3" t="s">
        <v>3551</v>
      </c>
      <c r="B3556" s="4">
        <f>11</f>
        <v>11</v>
      </c>
    </row>
    <row r="3557" spans="1:2" x14ac:dyDescent="0.2">
      <c r="A3557" s="3" t="s">
        <v>3552</v>
      </c>
      <c r="B3557" s="4">
        <f>11</f>
        <v>11</v>
      </c>
    </row>
    <row r="3558" spans="1:2" x14ac:dyDescent="0.2">
      <c r="A3558" s="3" t="s">
        <v>3553</v>
      </c>
      <c r="B3558" s="4">
        <f>11</f>
        <v>11</v>
      </c>
    </row>
    <row r="3559" spans="1:2" x14ac:dyDescent="0.2">
      <c r="A3559" s="3" t="s">
        <v>3554</v>
      </c>
      <c r="B3559" s="4">
        <f>11</f>
        <v>11</v>
      </c>
    </row>
    <row r="3560" spans="1:2" x14ac:dyDescent="0.2">
      <c r="A3560" s="3" t="s">
        <v>3555</v>
      </c>
      <c r="B3560" s="4">
        <f>11</f>
        <v>11</v>
      </c>
    </row>
    <row r="3561" spans="1:2" x14ac:dyDescent="0.2">
      <c r="A3561" s="3" t="s">
        <v>3556</v>
      </c>
      <c r="B3561" s="4">
        <f>11</f>
        <v>11</v>
      </c>
    </row>
    <row r="3562" spans="1:2" x14ac:dyDescent="0.2">
      <c r="A3562" s="3" t="s">
        <v>3557</v>
      </c>
      <c r="B3562" s="4">
        <f>11</f>
        <v>11</v>
      </c>
    </row>
    <row r="3563" spans="1:2" x14ac:dyDescent="0.2">
      <c r="A3563" s="3" t="s">
        <v>3558</v>
      </c>
      <c r="B3563" s="4">
        <f>11</f>
        <v>11</v>
      </c>
    </row>
    <row r="3564" spans="1:2" x14ac:dyDescent="0.2">
      <c r="A3564" s="3" t="s">
        <v>3559</v>
      </c>
      <c r="B3564" s="4">
        <f>11</f>
        <v>11</v>
      </c>
    </row>
    <row r="3565" spans="1:2" x14ac:dyDescent="0.2">
      <c r="A3565" s="3" t="s">
        <v>3560</v>
      </c>
      <c r="B3565" s="4">
        <f>11</f>
        <v>11</v>
      </c>
    </row>
    <row r="3566" spans="1:2" x14ac:dyDescent="0.2">
      <c r="A3566" s="3" t="s">
        <v>3561</v>
      </c>
      <c r="B3566" s="4">
        <f>11</f>
        <v>11</v>
      </c>
    </row>
    <row r="3567" spans="1:2" x14ac:dyDescent="0.2">
      <c r="A3567" s="3" t="s">
        <v>3562</v>
      </c>
      <c r="B3567" s="4">
        <f>11</f>
        <v>11</v>
      </c>
    </row>
    <row r="3568" spans="1:2" x14ac:dyDescent="0.2">
      <c r="A3568" s="3" t="s">
        <v>3563</v>
      </c>
      <c r="B3568" s="4">
        <f>11</f>
        <v>11</v>
      </c>
    </row>
    <row r="3569" spans="1:2" x14ac:dyDescent="0.2">
      <c r="A3569" s="3" t="s">
        <v>3564</v>
      </c>
      <c r="B3569" s="4">
        <f>11</f>
        <v>11</v>
      </c>
    </row>
    <row r="3570" spans="1:2" x14ac:dyDescent="0.2">
      <c r="A3570" s="3" t="s">
        <v>3565</v>
      </c>
      <c r="B3570" s="4">
        <f>11</f>
        <v>11</v>
      </c>
    </row>
    <row r="3571" spans="1:2" x14ac:dyDescent="0.2">
      <c r="A3571" s="3" t="s">
        <v>3566</v>
      </c>
      <c r="B3571" s="4">
        <f>11</f>
        <v>11</v>
      </c>
    </row>
    <row r="3572" spans="1:2" x14ac:dyDescent="0.2">
      <c r="A3572" s="3" t="s">
        <v>3567</v>
      </c>
      <c r="B3572" s="4">
        <f>11</f>
        <v>11</v>
      </c>
    </row>
    <row r="3573" spans="1:2" x14ac:dyDescent="0.2">
      <c r="A3573" s="3" t="s">
        <v>3568</v>
      </c>
      <c r="B3573" s="4">
        <f>11</f>
        <v>11</v>
      </c>
    </row>
    <row r="3574" spans="1:2" x14ac:dyDescent="0.2">
      <c r="A3574" s="3" t="s">
        <v>3569</v>
      </c>
      <c r="B3574" s="4">
        <f>11</f>
        <v>11</v>
      </c>
    </row>
    <row r="3575" spans="1:2" x14ac:dyDescent="0.2">
      <c r="A3575" s="3" t="s">
        <v>3570</v>
      </c>
      <c r="B3575" s="4">
        <f>11</f>
        <v>11</v>
      </c>
    </row>
    <row r="3576" spans="1:2" x14ac:dyDescent="0.2">
      <c r="A3576" s="3" t="s">
        <v>3571</v>
      </c>
      <c r="B3576" s="4">
        <f>11</f>
        <v>11</v>
      </c>
    </row>
    <row r="3577" spans="1:2" x14ac:dyDescent="0.2">
      <c r="A3577" s="3" t="s">
        <v>3572</v>
      </c>
      <c r="B3577" s="4">
        <f>11</f>
        <v>11</v>
      </c>
    </row>
    <row r="3578" spans="1:2" x14ac:dyDescent="0.2">
      <c r="A3578" s="3" t="s">
        <v>3573</v>
      </c>
      <c r="B3578" s="4">
        <f>11</f>
        <v>11</v>
      </c>
    </row>
    <row r="3579" spans="1:2" x14ac:dyDescent="0.2">
      <c r="A3579" s="3" t="s">
        <v>3574</v>
      </c>
      <c r="B3579" s="4">
        <f>11</f>
        <v>11</v>
      </c>
    </row>
    <row r="3580" spans="1:2" x14ac:dyDescent="0.2">
      <c r="A3580" s="3" t="s">
        <v>3575</v>
      </c>
      <c r="B3580" s="4">
        <f>11</f>
        <v>11</v>
      </c>
    </row>
    <row r="3581" spans="1:2" x14ac:dyDescent="0.2">
      <c r="A3581" s="3" t="s">
        <v>3576</v>
      </c>
      <c r="B3581" s="4">
        <f>11</f>
        <v>11</v>
      </c>
    </row>
    <row r="3582" spans="1:2" x14ac:dyDescent="0.2">
      <c r="A3582" s="3" t="s">
        <v>3577</v>
      </c>
      <c r="B3582" s="4">
        <f>11</f>
        <v>11</v>
      </c>
    </row>
    <row r="3583" spans="1:2" x14ac:dyDescent="0.2">
      <c r="A3583" s="3" t="s">
        <v>3578</v>
      </c>
      <c r="B3583" s="4">
        <f>11</f>
        <v>11</v>
      </c>
    </row>
    <row r="3584" spans="1:2" x14ac:dyDescent="0.2">
      <c r="A3584" s="3" t="s">
        <v>3579</v>
      </c>
      <c r="B3584" s="4">
        <f>11</f>
        <v>11</v>
      </c>
    </row>
    <row r="3585" spans="1:2" x14ac:dyDescent="0.2">
      <c r="A3585" s="3" t="s">
        <v>3580</v>
      </c>
      <c r="B3585" s="4">
        <f>11</f>
        <v>11</v>
      </c>
    </row>
    <row r="3586" spans="1:2" x14ac:dyDescent="0.2">
      <c r="A3586" s="3" t="s">
        <v>3581</v>
      </c>
      <c r="B3586" s="4">
        <f>11</f>
        <v>11</v>
      </c>
    </row>
    <row r="3587" spans="1:2" x14ac:dyDescent="0.2">
      <c r="A3587" s="3" t="s">
        <v>3582</v>
      </c>
      <c r="B3587" s="4">
        <f>11</f>
        <v>11</v>
      </c>
    </row>
    <row r="3588" spans="1:2" x14ac:dyDescent="0.2">
      <c r="A3588" s="3" t="s">
        <v>3583</v>
      </c>
      <c r="B3588" s="4">
        <f>11</f>
        <v>11</v>
      </c>
    </row>
    <row r="3589" spans="1:2" x14ac:dyDescent="0.2">
      <c r="A3589" s="3" t="s">
        <v>3584</v>
      </c>
      <c r="B3589" s="4">
        <f>11</f>
        <v>11</v>
      </c>
    </row>
    <row r="3590" spans="1:2" x14ac:dyDescent="0.2">
      <c r="A3590" s="3" t="s">
        <v>3585</v>
      </c>
      <c r="B3590" s="4">
        <f>11</f>
        <v>11</v>
      </c>
    </row>
    <row r="3591" spans="1:2" x14ac:dyDescent="0.2">
      <c r="A3591" s="3" t="s">
        <v>3586</v>
      </c>
      <c r="B3591" s="4">
        <f>11</f>
        <v>11</v>
      </c>
    </row>
    <row r="3592" spans="1:2" x14ac:dyDescent="0.2">
      <c r="A3592" s="3" t="s">
        <v>3587</v>
      </c>
      <c r="B3592" s="4">
        <f>11</f>
        <v>11</v>
      </c>
    </row>
    <row r="3593" spans="1:2" x14ac:dyDescent="0.2">
      <c r="A3593" s="3" t="s">
        <v>3588</v>
      </c>
      <c r="B3593" s="4">
        <f>11</f>
        <v>11</v>
      </c>
    </row>
    <row r="3594" spans="1:2" x14ac:dyDescent="0.2">
      <c r="A3594" s="3" t="s">
        <v>3589</v>
      </c>
      <c r="B3594" s="4">
        <f>11</f>
        <v>11</v>
      </c>
    </row>
    <row r="3595" spans="1:2" x14ac:dyDescent="0.2">
      <c r="A3595" s="3" t="s">
        <v>3590</v>
      </c>
      <c r="B3595" s="4">
        <f>11</f>
        <v>11</v>
      </c>
    </row>
    <row r="3596" spans="1:2" x14ac:dyDescent="0.2">
      <c r="A3596" s="3" t="s">
        <v>3591</v>
      </c>
      <c r="B3596" s="4">
        <f>11</f>
        <v>11</v>
      </c>
    </row>
    <row r="3597" spans="1:2" x14ac:dyDescent="0.2">
      <c r="A3597" s="3" t="s">
        <v>3592</v>
      </c>
      <c r="B3597" s="4">
        <f>11</f>
        <v>11</v>
      </c>
    </row>
    <row r="3598" spans="1:2" x14ac:dyDescent="0.2">
      <c r="A3598" s="3" t="s">
        <v>3593</v>
      </c>
      <c r="B3598" s="4">
        <f>11</f>
        <v>11</v>
      </c>
    </row>
    <row r="3599" spans="1:2" x14ac:dyDescent="0.2">
      <c r="A3599" s="3" t="s">
        <v>3594</v>
      </c>
      <c r="B3599" s="4">
        <f>11</f>
        <v>11</v>
      </c>
    </row>
    <row r="3600" spans="1:2" x14ac:dyDescent="0.2">
      <c r="A3600" s="3" t="s">
        <v>3595</v>
      </c>
      <c r="B3600" s="4">
        <f>11</f>
        <v>11</v>
      </c>
    </row>
    <row r="3601" spans="1:2" x14ac:dyDescent="0.2">
      <c r="A3601" s="3" t="s">
        <v>3596</v>
      </c>
      <c r="B3601" s="4">
        <f>11</f>
        <v>11</v>
      </c>
    </row>
    <row r="3602" spans="1:2" x14ac:dyDescent="0.2">
      <c r="A3602" s="3" t="s">
        <v>3597</v>
      </c>
      <c r="B3602" s="4">
        <f>11</f>
        <v>11</v>
      </c>
    </row>
    <row r="3603" spans="1:2" x14ac:dyDescent="0.2">
      <c r="A3603" s="3" t="s">
        <v>3598</v>
      </c>
      <c r="B3603" s="4">
        <f>11</f>
        <v>11</v>
      </c>
    </row>
    <row r="3604" spans="1:2" x14ac:dyDescent="0.2">
      <c r="A3604" s="3" t="s">
        <v>3599</v>
      </c>
      <c r="B3604" s="4">
        <f>11</f>
        <v>11</v>
      </c>
    </row>
    <row r="3605" spans="1:2" x14ac:dyDescent="0.2">
      <c r="A3605" s="3" t="s">
        <v>3600</v>
      </c>
      <c r="B3605" s="4">
        <f>11</f>
        <v>11</v>
      </c>
    </row>
    <row r="3606" spans="1:2" x14ac:dyDescent="0.2">
      <c r="A3606" s="3" t="s">
        <v>3601</v>
      </c>
      <c r="B3606" s="4">
        <f>11</f>
        <v>11</v>
      </c>
    </row>
    <row r="3607" spans="1:2" x14ac:dyDescent="0.2">
      <c r="A3607" s="3" t="s">
        <v>3602</v>
      </c>
      <c r="B3607" s="4">
        <f>11</f>
        <v>11</v>
      </c>
    </row>
    <row r="3608" spans="1:2" x14ac:dyDescent="0.2">
      <c r="A3608" s="3" t="s">
        <v>3603</v>
      </c>
      <c r="B3608" s="4">
        <f>11</f>
        <v>11</v>
      </c>
    </row>
    <row r="3609" spans="1:2" x14ac:dyDescent="0.2">
      <c r="A3609" s="3" t="s">
        <v>3604</v>
      </c>
      <c r="B3609" s="4">
        <f>11</f>
        <v>11</v>
      </c>
    </row>
    <row r="3610" spans="1:2" x14ac:dyDescent="0.2">
      <c r="A3610" s="3" t="s">
        <v>3605</v>
      </c>
      <c r="B3610" s="4">
        <f>11</f>
        <v>11</v>
      </c>
    </row>
    <row r="3611" spans="1:2" x14ac:dyDescent="0.2">
      <c r="A3611" s="3" t="s">
        <v>3606</v>
      </c>
      <c r="B3611" s="4">
        <f>11</f>
        <v>11</v>
      </c>
    </row>
    <row r="3612" spans="1:2" x14ac:dyDescent="0.2">
      <c r="A3612" s="3" t="s">
        <v>3607</v>
      </c>
      <c r="B3612" s="4">
        <f>11</f>
        <v>11</v>
      </c>
    </row>
    <row r="3613" spans="1:2" x14ac:dyDescent="0.2">
      <c r="A3613" s="3" t="s">
        <v>3608</v>
      </c>
      <c r="B3613" s="4">
        <f>11</f>
        <v>11</v>
      </c>
    </row>
    <row r="3614" spans="1:2" x14ac:dyDescent="0.2">
      <c r="A3614" s="3" t="s">
        <v>3609</v>
      </c>
      <c r="B3614" s="4">
        <f>11</f>
        <v>11</v>
      </c>
    </row>
    <row r="3615" spans="1:2" x14ac:dyDescent="0.2">
      <c r="A3615" s="3" t="s">
        <v>3610</v>
      </c>
      <c r="B3615" s="4">
        <f>11</f>
        <v>11</v>
      </c>
    </row>
    <row r="3616" spans="1:2" x14ac:dyDescent="0.2">
      <c r="A3616" s="3" t="s">
        <v>3611</v>
      </c>
      <c r="B3616" s="4">
        <f>11</f>
        <v>11</v>
      </c>
    </row>
    <row r="3617" spans="1:2" x14ac:dyDescent="0.2">
      <c r="A3617" s="3" t="s">
        <v>3612</v>
      </c>
      <c r="B3617" s="4">
        <f>11</f>
        <v>11</v>
      </c>
    </row>
    <row r="3618" spans="1:2" x14ac:dyDescent="0.2">
      <c r="A3618" s="3" t="s">
        <v>3613</v>
      </c>
      <c r="B3618" s="4">
        <f>11</f>
        <v>11</v>
      </c>
    </row>
    <row r="3619" spans="1:2" x14ac:dyDescent="0.2">
      <c r="A3619" s="3" t="s">
        <v>3614</v>
      </c>
      <c r="B3619" s="4">
        <f>11</f>
        <v>11</v>
      </c>
    </row>
    <row r="3620" spans="1:2" x14ac:dyDescent="0.2">
      <c r="A3620" s="3" t="s">
        <v>3615</v>
      </c>
      <c r="B3620" s="4">
        <f>11</f>
        <v>11</v>
      </c>
    </row>
    <row r="3621" spans="1:2" x14ac:dyDescent="0.2">
      <c r="A3621" s="3" t="s">
        <v>3616</v>
      </c>
      <c r="B3621" s="4">
        <f>11</f>
        <v>11</v>
      </c>
    </row>
    <row r="3622" spans="1:2" x14ac:dyDescent="0.2">
      <c r="A3622" s="3" t="s">
        <v>3617</v>
      </c>
      <c r="B3622" s="4">
        <f>11</f>
        <v>11</v>
      </c>
    </row>
    <row r="3623" spans="1:2" x14ac:dyDescent="0.2">
      <c r="A3623" s="3" t="s">
        <v>3618</v>
      </c>
      <c r="B3623" s="4">
        <f>11</f>
        <v>11</v>
      </c>
    </row>
    <row r="3624" spans="1:2" x14ac:dyDescent="0.2">
      <c r="A3624" s="3" t="s">
        <v>3619</v>
      </c>
      <c r="B3624" s="4">
        <f>11</f>
        <v>11</v>
      </c>
    </row>
    <row r="3625" spans="1:2" x14ac:dyDescent="0.2">
      <c r="A3625" s="3" t="s">
        <v>3620</v>
      </c>
      <c r="B3625" s="4">
        <f>11</f>
        <v>11</v>
      </c>
    </row>
    <row r="3626" spans="1:2" x14ac:dyDescent="0.2">
      <c r="A3626" s="3" t="s">
        <v>3621</v>
      </c>
      <c r="B3626" s="4">
        <f>11</f>
        <v>11</v>
      </c>
    </row>
    <row r="3627" spans="1:2" x14ac:dyDescent="0.2">
      <c r="A3627" s="3" t="s">
        <v>3622</v>
      </c>
      <c r="B3627" s="4">
        <f>11</f>
        <v>11</v>
      </c>
    </row>
    <row r="3628" spans="1:2" x14ac:dyDescent="0.2">
      <c r="A3628" s="3" t="s">
        <v>3623</v>
      </c>
      <c r="B3628" s="4">
        <f>11</f>
        <v>11</v>
      </c>
    </row>
    <row r="3629" spans="1:2" x14ac:dyDescent="0.2">
      <c r="A3629" s="3" t="s">
        <v>3624</v>
      </c>
      <c r="B3629" s="4">
        <f>11</f>
        <v>11</v>
      </c>
    </row>
    <row r="3630" spans="1:2" x14ac:dyDescent="0.2">
      <c r="A3630" s="3" t="s">
        <v>3625</v>
      </c>
      <c r="B3630" s="4">
        <f>11</f>
        <v>11</v>
      </c>
    </row>
    <row r="3631" spans="1:2" x14ac:dyDescent="0.2">
      <c r="A3631" s="3" t="s">
        <v>3626</v>
      </c>
      <c r="B3631" s="4">
        <f>11</f>
        <v>11</v>
      </c>
    </row>
    <row r="3632" spans="1:2" x14ac:dyDescent="0.2">
      <c r="A3632" s="3" t="s">
        <v>3627</v>
      </c>
      <c r="B3632" s="4">
        <f>11</f>
        <v>11</v>
      </c>
    </row>
    <row r="3633" spans="1:2" x14ac:dyDescent="0.2">
      <c r="A3633" s="3" t="s">
        <v>3628</v>
      </c>
      <c r="B3633" s="4">
        <f>11</f>
        <v>11</v>
      </c>
    </row>
    <row r="3634" spans="1:2" x14ac:dyDescent="0.2">
      <c r="A3634" s="3" t="s">
        <v>3629</v>
      </c>
      <c r="B3634" s="4">
        <f>11</f>
        <v>11</v>
      </c>
    </row>
    <row r="3635" spans="1:2" x14ac:dyDescent="0.2">
      <c r="A3635" s="3" t="s">
        <v>3630</v>
      </c>
      <c r="B3635" s="4">
        <f>11</f>
        <v>11</v>
      </c>
    </row>
    <row r="3636" spans="1:2" x14ac:dyDescent="0.2">
      <c r="A3636" s="3" t="s">
        <v>3631</v>
      </c>
      <c r="B3636" s="4">
        <f>11</f>
        <v>11</v>
      </c>
    </row>
    <row r="3637" spans="1:2" x14ac:dyDescent="0.2">
      <c r="A3637" s="3" t="s">
        <v>3632</v>
      </c>
      <c r="B3637" s="4">
        <f>11</f>
        <v>11</v>
      </c>
    </row>
    <row r="3638" spans="1:2" x14ac:dyDescent="0.2">
      <c r="A3638" s="3" t="s">
        <v>3633</v>
      </c>
      <c r="B3638" s="4">
        <f>11</f>
        <v>11</v>
      </c>
    </row>
    <row r="3639" spans="1:2" x14ac:dyDescent="0.2">
      <c r="A3639" s="3" t="s">
        <v>3634</v>
      </c>
      <c r="B3639" s="4">
        <f>11</f>
        <v>11</v>
      </c>
    </row>
    <row r="3640" spans="1:2" x14ac:dyDescent="0.2">
      <c r="A3640" s="3" t="s">
        <v>3635</v>
      </c>
      <c r="B3640" s="4">
        <f>11</f>
        <v>11</v>
      </c>
    </row>
    <row r="3641" spans="1:2" x14ac:dyDescent="0.2">
      <c r="A3641" s="3" t="s">
        <v>3636</v>
      </c>
      <c r="B3641" s="4">
        <f>10</f>
        <v>10</v>
      </c>
    </row>
    <row r="3642" spans="1:2" x14ac:dyDescent="0.2">
      <c r="A3642" s="3" t="s">
        <v>3637</v>
      </c>
      <c r="B3642" s="4">
        <f>10</f>
        <v>10</v>
      </c>
    </row>
    <row r="3643" spans="1:2" x14ac:dyDescent="0.2">
      <c r="A3643" s="3" t="s">
        <v>3638</v>
      </c>
      <c r="B3643" s="4">
        <f>10</f>
        <v>10</v>
      </c>
    </row>
    <row r="3644" spans="1:2" x14ac:dyDescent="0.2">
      <c r="A3644" s="3" t="s">
        <v>3639</v>
      </c>
      <c r="B3644" s="4">
        <f>10</f>
        <v>10</v>
      </c>
    </row>
    <row r="3645" spans="1:2" x14ac:dyDescent="0.2">
      <c r="A3645" s="3" t="s">
        <v>3640</v>
      </c>
      <c r="B3645" s="4">
        <f>10</f>
        <v>10</v>
      </c>
    </row>
    <row r="3646" spans="1:2" x14ac:dyDescent="0.2">
      <c r="A3646" s="3" t="s">
        <v>3641</v>
      </c>
      <c r="B3646" s="4">
        <f>10</f>
        <v>10</v>
      </c>
    </row>
    <row r="3647" spans="1:2" x14ac:dyDescent="0.2">
      <c r="A3647" s="3" t="s">
        <v>3642</v>
      </c>
      <c r="B3647" s="4">
        <f>9</f>
        <v>9</v>
      </c>
    </row>
    <row r="3648" spans="1:2" x14ac:dyDescent="0.2">
      <c r="A3648" s="3" t="s">
        <v>3643</v>
      </c>
      <c r="B3648" s="4">
        <f>9</f>
        <v>9</v>
      </c>
    </row>
    <row r="3649" spans="1:2" x14ac:dyDescent="0.2">
      <c r="A3649" s="3" t="s">
        <v>3644</v>
      </c>
      <c r="B3649" s="4">
        <f>8</f>
        <v>8</v>
      </c>
    </row>
    <row r="3650" spans="1:2" x14ac:dyDescent="0.2">
      <c r="A3650" s="3" t="s">
        <v>3645</v>
      </c>
      <c r="B3650" s="4">
        <f>7</f>
        <v>7</v>
      </c>
    </row>
    <row r="3651" spans="1:2" x14ac:dyDescent="0.2">
      <c r="A3651" s="3" t="s">
        <v>3646</v>
      </c>
      <c r="B3651" s="4">
        <f>6</f>
        <v>6</v>
      </c>
    </row>
    <row r="3652" spans="1:2" x14ac:dyDescent="0.2">
      <c r="A3652" s="3" t="s">
        <v>3647</v>
      </c>
      <c r="B3652" s="4">
        <f>5</f>
        <v>5</v>
      </c>
    </row>
    <row r="3653" spans="1:2" x14ac:dyDescent="0.2">
      <c r="A3653" s="3" t="s">
        <v>3648</v>
      </c>
      <c r="B3653" s="4">
        <f>5</f>
        <v>5</v>
      </c>
    </row>
    <row r="3654" spans="1:2" x14ac:dyDescent="0.2">
      <c r="A3654" s="3" t="s">
        <v>3649</v>
      </c>
      <c r="B3654" s="4">
        <f>5</f>
        <v>5</v>
      </c>
    </row>
    <row r="3655" spans="1:2" x14ac:dyDescent="0.2">
      <c r="A3655" s="3" t="s">
        <v>3650</v>
      </c>
      <c r="B3655" s="4">
        <f>5</f>
        <v>5</v>
      </c>
    </row>
    <row r="3656" spans="1:2" x14ac:dyDescent="0.2">
      <c r="A3656" s="3" t="s">
        <v>3651</v>
      </c>
      <c r="B3656" s="4">
        <f>3</f>
        <v>3</v>
      </c>
    </row>
    <row r="3657" spans="1:2" x14ac:dyDescent="0.2">
      <c r="A3657" s="3" t="s">
        <v>3652</v>
      </c>
      <c r="B3657" s="4">
        <f>3</f>
        <v>3</v>
      </c>
    </row>
    <row r="3658" spans="1:2" x14ac:dyDescent="0.2">
      <c r="A3658" s="3" t="s">
        <v>3653</v>
      </c>
      <c r="B3658" s="4">
        <f>3</f>
        <v>3</v>
      </c>
    </row>
    <row r="3659" spans="1:2" x14ac:dyDescent="0.2">
      <c r="A3659" s="3" t="s">
        <v>3654</v>
      </c>
      <c r="B3659" s="4">
        <f>2</f>
        <v>2</v>
      </c>
    </row>
    <row r="3660" spans="1:2" x14ac:dyDescent="0.2">
      <c r="A3660" s="3" t="s">
        <v>3655</v>
      </c>
    </row>
    <row r="3661" spans="1:2" x14ac:dyDescent="0.2">
      <c r="A3661" s="3"/>
      <c r="B3661" s="6"/>
    </row>
    <row r="3664" spans="1:2" x14ac:dyDescent="0.2">
      <c r="A3664" s="7" t="s">
        <v>3656</v>
      </c>
      <c r="B3664" s="8"/>
    </row>
  </sheetData>
  <mergeCells count="4">
    <mergeCell ref="A3664:B3664"/>
    <mergeCell ref="A1:B1"/>
    <mergeCell ref="A2:B2"/>
    <mergeCell ref="A3:B3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7C2D-241D-6A42-AD37-E454E689A91F}">
  <dimension ref="A1:B3582"/>
  <sheetViews>
    <sheetView tabSelected="1" workbookViewId="0">
      <selection activeCell="E4" sqref="E4"/>
    </sheetView>
  </sheetViews>
  <sheetFormatPr baseColWidth="10" defaultRowHeight="15" x14ac:dyDescent="0.2"/>
  <cols>
    <col min="1" max="1" width="36.5" customWidth="1"/>
    <col min="2" max="2" width="14" style="16" customWidth="1"/>
  </cols>
  <sheetData>
    <row r="1" spans="1:2" ht="21" x14ac:dyDescent="0.3">
      <c r="A1" s="28" t="s">
        <v>3657</v>
      </c>
      <c r="B1" s="17"/>
    </row>
    <row r="2" spans="1:2" ht="21" x14ac:dyDescent="0.3">
      <c r="A2" s="28" t="s">
        <v>3669</v>
      </c>
      <c r="B2" s="17"/>
    </row>
    <row r="3" spans="1:2" ht="21" x14ac:dyDescent="0.3">
      <c r="A3" s="28" t="s">
        <v>3659</v>
      </c>
      <c r="B3" s="18"/>
    </row>
    <row r="4" spans="1:2" ht="17" x14ac:dyDescent="0.25">
      <c r="A4" s="19"/>
      <c r="B4" s="20"/>
    </row>
    <row r="5" spans="1:2" ht="17" x14ac:dyDescent="0.25">
      <c r="A5" s="21"/>
      <c r="B5" s="22" t="s">
        <v>0</v>
      </c>
    </row>
    <row r="6" spans="1:2" ht="19" x14ac:dyDescent="0.25">
      <c r="A6" s="23" t="s">
        <v>3660</v>
      </c>
      <c r="B6" s="24"/>
    </row>
    <row r="7" spans="1:2" ht="19" x14ac:dyDescent="0.25">
      <c r="A7" s="29" t="s">
        <v>1</v>
      </c>
      <c r="B7" s="26">
        <f>355985.38</f>
        <v>355985.38</v>
      </c>
    </row>
    <row r="8" spans="1:2" ht="19" x14ac:dyDescent="0.25">
      <c r="A8" s="25" t="s">
        <v>3661</v>
      </c>
      <c r="B8" s="26"/>
    </row>
    <row r="9" spans="1:2" ht="19" x14ac:dyDescent="0.25">
      <c r="A9" s="29" t="s">
        <v>2</v>
      </c>
      <c r="B9" s="26">
        <f>87403.5</f>
        <v>87403.5</v>
      </c>
    </row>
    <row r="10" spans="1:2" ht="19" x14ac:dyDescent="0.25">
      <c r="A10" s="29" t="s">
        <v>3</v>
      </c>
      <c r="B10" s="26">
        <f>75010.02</f>
        <v>75010.02</v>
      </c>
    </row>
    <row r="11" spans="1:2" ht="19" x14ac:dyDescent="0.25">
      <c r="A11" s="25" t="s">
        <v>3662</v>
      </c>
      <c r="B11" s="26"/>
    </row>
    <row r="12" spans="1:2" ht="19" x14ac:dyDescent="0.25">
      <c r="A12" s="29" t="s">
        <v>4</v>
      </c>
      <c r="B12" s="26">
        <f>58715.47</f>
        <v>58715.47</v>
      </c>
    </row>
    <row r="13" spans="1:2" ht="19" x14ac:dyDescent="0.25">
      <c r="A13" s="25" t="s">
        <v>3663</v>
      </c>
      <c r="B13" s="26"/>
    </row>
    <row r="14" spans="1:2" ht="19" x14ac:dyDescent="0.25">
      <c r="A14" s="29" t="s">
        <v>5</v>
      </c>
      <c r="B14" s="26">
        <v>44230</v>
      </c>
    </row>
    <row r="15" spans="1:2" ht="19" x14ac:dyDescent="0.25">
      <c r="A15" s="29" t="s">
        <v>8</v>
      </c>
      <c r="B15" s="26">
        <f>43000</f>
        <v>43000</v>
      </c>
    </row>
    <row r="16" spans="1:2" ht="19" x14ac:dyDescent="0.25">
      <c r="A16" s="29" t="s">
        <v>9</v>
      </c>
      <c r="B16" s="26">
        <v>38578</v>
      </c>
    </row>
    <row r="17" spans="1:2" ht="19" x14ac:dyDescent="0.25">
      <c r="A17" s="29" t="s">
        <v>13</v>
      </c>
      <c r="B17" s="26">
        <f>37504</f>
        <v>37504</v>
      </c>
    </row>
    <row r="18" spans="1:2" ht="19" x14ac:dyDescent="0.25">
      <c r="A18" s="25" t="s">
        <v>3664</v>
      </c>
      <c r="B18" s="26"/>
    </row>
    <row r="19" spans="1:2" ht="19" x14ac:dyDescent="0.25">
      <c r="A19" s="29" t="s">
        <v>14</v>
      </c>
      <c r="B19" s="26">
        <f>32840.68</f>
        <v>32840.68</v>
      </c>
    </row>
    <row r="20" spans="1:2" ht="19" x14ac:dyDescent="0.25">
      <c r="A20" s="29" t="s">
        <v>15</v>
      </c>
      <c r="B20" s="26">
        <v>23173</v>
      </c>
    </row>
    <row r="21" spans="1:2" ht="19" x14ac:dyDescent="0.25">
      <c r="A21" s="29" t="s">
        <v>18</v>
      </c>
      <c r="B21" s="26">
        <f>20475.68</f>
        <v>20475.68</v>
      </c>
    </row>
    <row r="22" spans="1:2" ht="19" x14ac:dyDescent="0.25">
      <c r="A22" s="29" t="s">
        <v>20</v>
      </c>
      <c r="B22" s="26">
        <f>19479.84</f>
        <v>19479.84</v>
      </c>
    </row>
    <row r="23" spans="1:2" ht="19" x14ac:dyDescent="0.25">
      <c r="A23" s="29" t="s">
        <v>21</v>
      </c>
      <c r="B23" s="26">
        <v>18570</v>
      </c>
    </row>
    <row r="24" spans="1:2" ht="19" x14ac:dyDescent="0.25">
      <c r="A24" s="25" t="s">
        <v>3665</v>
      </c>
      <c r="B24" s="26"/>
    </row>
    <row r="25" spans="1:2" ht="19" x14ac:dyDescent="0.25">
      <c r="A25" s="29" t="s">
        <v>24</v>
      </c>
      <c r="B25" s="26">
        <f>14556.47</f>
        <v>14556.47</v>
      </c>
    </row>
    <row r="26" spans="1:2" ht="19" x14ac:dyDescent="0.25">
      <c r="A26" s="29" t="s">
        <v>25</v>
      </c>
      <c r="B26" s="26">
        <f>14459.83</f>
        <v>14459.83</v>
      </c>
    </row>
    <row r="27" spans="1:2" ht="19" x14ac:dyDescent="0.25">
      <c r="A27" s="29" t="s">
        <v>26</v>
      </c>
      <c r="B27" s="26">
        <f>13767.01</f>
        <v>13767.01</v>
      </c>
    </row>
    <row r="28" spans="1:2" ht="19" x14ac:dyDescent="0.25">
      <c r="A28" s="29" t="s">
        <v>27</v>
      </c>
      <c r="B28" s="26">
        <f>13650.26</f>
        <v>13650.26</v>
      </c>
    </row>
    <row r="29" spans="1:2" ht="38" x14ac:dyDescent="0.25">
      <c r="A29" s="29" t="s">
        <v>28</v>
      </c>
      <c r="B29" s="26">
        <v>11465</v>
      </c>
    </row>
    <row r="30" spans="1:2" ht="19" x14ac:dyDescent="0.25">
      <c r="A30" s="29" t="s">
        <v>31</v>
      </c>
      <c r="B30" s="26">
        <v>11332</v>
      </c>
    </row>
    <row r="31" spans="1:2" ht="38" x14ac:dyDescent="0.25">
      <c r="A31" s="29" t="s">
        <v>35</v>
      </c>
      <c r="B31" s="26">
        <v>11127</v>
      </c>
    </row>
    <row r="32" spans="1:2" ht="19" x14ac:dyDescent="0.25">
      <c r="A32" s="29" t="s">
        <v>39</v>
      </c>
      <c r="B32" s="26">
        <f>11115.5</f>
        <v>11115.5</v>
      </c>
    </row>
    <row r="33" spans="1:2" ht="19" x14ac:dyDescent="0.25">
      <c r="A33" s="29" t="s">
        <v>40</v>
      </c>
      <c r="B33" s="26">
        <v>10732</v>
      </c>
    </row>
    <row r="34" spans="1:2" ht="19" x14ac:dyDescent="0.25">
      <c r="A34" s="29" t="s">
        <v>43</v>
      </c>
      <c r="B34" s="26">
        <v>10556</v>
      </c>
    </row>
    <row r="35" spans="1:2" s="32" customFormat="1" ht="19" x14ac:dyDescent="0.25">
      <c r="A35" s="25" t="s">
        <v>3666</v>
      </c>
      <c r="B35" s="31"/>
    </row>
    <row r="36" spans="1:2" ht="19" x14ac:dyDescent="0.25">
      <c r="A36" s="29" t="s">
        <v>46</v>
      </c>
      <c r="B36" s="26">
        <f>9938</f>
        <v>9938</v>
      </c>
    </row>
    <row r="37" spans="1:2" ht="38" x14ac:dyDescent="0.25">
      <c r="A37" s="29" t="s">
        <v>47</v>
      </c>
      <c r="B37" s="26">
        <f>9141.25</f>
        <v>9141.25</v>
      </c>
    </row>
    <row r="38" spans="1:2" ht="19" x14ac:dyDescent="0.25">
      <c r="A38" s="29" t="s">
        <v>48</v>
      </c>
      <c r="B38" s="26">
        <f>9000</f>
        <v>9000</v>
      </c>
    </row>
    <row r="39" spans="1:2" ht="19" x14ac:dyDescent="0.25">
      <c r="A39" s="29" t="s">
        <v>49</v>
      </c>
      <c r="B39" s="26">
        <f>8420.18</f>
        <v>8420.18</v>
      </c>
    </row>
    <row r="40" spans="1:2" ht="19" x14ac:dyDescent="0.25">
      <c r="A40" s="29" t="s">
        <v>50</v>
      </c>
      <c r="B40" s="26">
        <f>7994.71</f>
        <v>7994.71</v>
      </c>
    </row>
    <row r="41" spans="1:2" ht="19" x14ac:dyDescent="0.25">
      <c r="A41" s="29" t="s">
        <v>51</v>
      </c>
      <c r="B41" s="26">
        <f>7585</f>
        <v>7585</v>
      </c>
    </row>
    <row r="42" spans="1:2" ht="19" x14ac:dyDescent="0.25">
      <c r="A42" s="29" t="s">
        <v>52</v>
      </c>
      <c r="B42" s="26">
        <f>7197</f>
        <v>7197</v>
      </c>
    </row>
    <row r="43" spans="1:2" ht="19" x14ac:dyDescent="0.25">
      <c r="A43" s="29" t="s">
        <v>53</v>
      </c>
      <c r="B43" s="26">
        <f>7194.5</f>
        <v>7194.5</v>
      </c>
    </row>
    <row r="44" spans="1:2" ht="19" x14ac:dyDescent="0.25">
      <c r="A44" s="29" t="s">
        <v>54</v>
      </c>
      <c r="B44" s="26">
        <f>7163</f>
        <v>7163</v>
      </c>
    </row>
    <row r="45" spans="1:2" ht="19" x14ac:dyDescent="0.25">
      <c r="A45" s="29" t="s">
        <v>55</v>
      </c>
      <c r="B45" s="26">
        <f>7122.47</f>
        <v>7122.47</v>
      </c>
    </row>
    <row r="46" spans="1:2" ht="19" x14ac:dyDescent="0.25">
      <c r="A46" s="29" t="s">
        <v>56</v>
      </c>
      <c r="B46" s="26">
        <f>6867.14</f>
        <v>6867.14</v>
      </c>
    </row>
    <row r="47" spans="1:2" ht="19" x14ac:dyDescent="0.25">
      <c r="A47" s="29" t="s">
        <v>57</v>
      </c>
      <c r="B47" s="26">
        <f>6704.6</f>
        <v>6704.6</v>
      </c>
    </row>
    <row r="48" spans="1:2" ht="19" x14ac:dyDescent="0.25">
      <c r="A48" s="29" t="s">
        <v>58</v>
      </c>
      <c r="B48" s="26">
        <v>6693</v>
      </c>
    </row>
    <row r="49" spans="1:2" ht="19" x14ac:dyDescent="0.25">
      <c r="A49" s="29" t="s">
        <v>61</v>
      </c>
      <c r="B49" s="26">
        <f>6337.67</f>
        <v>6337.67</v>
      </c>
    </row>
    <row r="50" spans="1:2" ht="19" x14ac:dyDescent="0.25">
      <c r="A50" s="29" t="s">
        <v>62</v>
      </c>
      <c r="B50" s="26">
        <f>6136.22</f>
        <v>6136.22</v>
      </c>
    </row>
    <row r="51" spans="1:2" ht="19" x14ac:dyDescent="0.25">
      <c r="A51" s="29" t="s">
        <v>63</v>
      </c>
      <c r="B51" s="26">
        <f>6120</f>
        <v>6120</v>
      </c>
    </row>
    <row r="52" spans="1:2" ht="19" x14ac:dyDescent="0.25">
      <c r="A52" s="29" t="s">
        <v>64</v>
      </c>
      <c r="B52" s="26">
        <f>6048</f>
        <v>6048</v>
      </c>
    </row>
    <row r="53" spans="1:2" ht="19" x14ac:dyDescent="0.25">
      <c r="A53" s="29" t="s">
        <v>65</v>
      </c>
      <c r="B53" s="26">
        <f>6025</f>
        <v>6025</v>
      </c>
    </row>
    <row r="54" spans="1:2" ht="19" x14ac:dyDescent="0.25">
      <c r="A54" s="25" t="s">
        <v>3667</v>
      </c>
      <c r="B54" s="26"/>
    </row>
    <row r="55" spans="1:2" ht="19" x14ac:dyDescent="0.25">
      <c r="A55" s="29" t="s">
        <v>66</v>
      </c>
      <c r="B55" s="26">
        <f>5966</f>
        <v>5966</v>
      </c>
    </row>
    <row r="56" spans="1:2" ht="19" x14ac:dyDescent="0.25">
      <c r="A56" s="29" t="s">
        <v>67</v>
      </c>
      <c r="B56" s="26">
        <f>5793.68</f>
        <v>5793.68</v>
      </c>
    </row>
    <row r="57" spans="1:2" ht="19" x14ac:dyDescent="0.25">
      <c r="A57" s="29" t="s">
        <v>68</v>
      </c>
      <c r="B57" s="26">
        <f>5609</f>
        <v>5609</v>
      </c>
    </row>
    <row r="58" spans="1:2" ht="19" x14ac:dyDescent="0.25">
      <c r="A58" s="29" t="s">
        <v>69</v>
      </c>
      <c r="B58" s="26">
        <v>5460</v>
      </c>
    </row>
    <row r="59" spans="1:2" ht="19" x14ac:dyDescent="0.25">
      <c r="A59" s="29" t="s">
        <v>70</v>
      </c>
      <c r="B59" s="26">
        <f>703</f>
        <v>703</v>
      </c>
    </row>
    <row r="60" spans="1:2" ht="19" x14ac:dyDescent="0.25">
      <c r="A60" s="29" t="s">
        <v>72</v>
      </c>
      <c r="B60" s="26">
        <f>5401</f>
        <v>5401</v>
      </c>
    </row>
    <row r="61" spans="1:2" ht="19" x14ac:dyDescent="0.25">
      <c r="A61" s="29" t="s">
        <v>73</v>
      </c>
      <c r="B61" s="26">
        <f>5365</f>
        <v>5365</v>
      </c>
    </row>
    <row r="62" spans="1:2" ht="19" x14ac:dyDescent="0.25">
      <c r="A62" s="29" t="s">
        <v>74</v>
      </c>
      <c r="B62" s="26">
        <v>5276</v>
      </c>
    </row>
    <row r="63" spans="1:2" ht="19" x14ac:dyDescent="0.25">
      <c r="A63" s="29" t="s">
        <v>77</v>
      </c>
      <c r="B63" s="26">
        <f>5244</f>
        <v>5244</v>
      </c>
    </row>
    <row r="64" spans="1:2" ht="19" x14ac:dyDescent="0.25">
      <c r="A64" s="29" t="s">
        <v>78</v>
      </c>
      <c r="B64" s="26">
        <f>5201</f>
        <v>5201</v>
      </c>
    </row>
    <row r="65" spans="1:2" ht="19" x14ac:dyDescent="0.25">
      <c r="A65" s="29" t="s">
        <v>79</v>
      </c>
      <c r="B65" s="26">
        <f>5200</f>
        <v>5200</v>
      </c>
    </row>
    <row r="66" spans="1:2" ht="19" x14ac:dyDescent="0.25">
      <c r="A66" s="29" t="s">
        <v>80</v>
      </c>
      <c r="B66" s="26">
        <v>5172</v>
      </c>
    </row>
    <row r="67" spans="1:2" ht="19" x14ac:dyDescent="0.25">
      <c r="A67" s="29" t="s">
        <v>83</v>
      </c>
      <c r="B67" s="26">
        <v>5115</v>
      </c>
    </row>
    <row r="68" spans="1:2" ht="19" x14ac:dyDescent="0.25">
      <c r="A68" s="29" t="s">
        <v>86</v>
      </c>
      <c r="B68" s="26">
        <v>5098</v>
      </c>
    </row>
    <row r="69" spans="1:2" ht="19" x14ac:dyDescent="0.25">
      <c r="A69" s="29" t="s">
        <v>90</v>
      </c>
      <c r="B69" s="26">
        <f>5071</f>
        <v>5071</v>
      </c>
    </row>
    <row r="70" spans="1:2" ht="19" x14ac:dyDescent="0.25">
      <c r="A70" s="29" t="s">
        <v>91</v>
      </c>
      <c r="B70" s="26">
        <f>4968</f>
        <v>4968</v>
      </c>
    </row>
    <row r="71" spans="1:2" ht="38" x14ac:dyDescent="0.25">
      <c r="A71" s="29" t="s">
        <v>92</v>
      </c>
      <c r="B71" s="26">
        <f>4843.1</f>
        <v>4843.1000000000004</v>
      </c>
    </row>
    <row r="72" spans="1:2" ht="19" x14ac:dyDescent="0.25">
      <c r="A72" s="29" t="s">
        <v>93</v>
      </c>
      <c r="B72" s="26">
        <v>4834</v>
      </c>
    </row>
    <row r="73" spans="1:2" ht="19" x14ac:dyDescent="0.25">
      <c r="A73" s="29" t="s">
        <v>96</v>
      </c>
      <c r="B73" s="26">
        <f>4636</f>
        <v>4636</v>
      </c>
    </row>
    <row r="74" spans="1:2" ht="19" x14ac:dyDescent="0.25">
      <c r="A74" s="29" t="s">
        <v>97</v>
      </c>
      <c r="B74" s="26">
        <f>4605.47</f>
        <v>4605.47</v>
      </c>
    </row>
    <row r="75" spans="1:2" ht="19" x14ac:dyDescent="0.25">
      <c r="A75" s="29" t="s">
        <v>98</v>
      </c>
      <c r="B75" s="26">
        <f>4576</f>
        <v>4576</v>
      </c>
    </row>
    <row r="76" spans="1:2" ht="19" x14ac:dyDescent="0.25">
      <c r="A76" s="29" t="s">
        <v>99</v>
      </c>
      <c r="B76" s="26">
        <v>4400</v>
      </c>
    </row>
    <row r="77" spans="1:2" ht="19" x14ac:dyDescent="0.25">
      <c r="A77" s="29" t="s">
        <v>102</v>
      </c>
      <c r="B77" s="26">
        <f>4133.55</f>
        <v>4133.55</v>
      </c>
    </row>
    <row r="78" spans="1:2" ht="19" x14ac:dyDescent="0.25">
      <c r="A78" s="29" t="s">
        <v>103</v>
      </c>
      <c r="B78" s="26">
        <f>4081</f>
        <v>4081</v>
      </c>
    </row>
    <row r="79" spans="1:2" ht="19" x14ac:dyDescent="0.25">
      <c r="A79" s="29" t="s">
        <v>104</v>
      </c>
      <c r="B79" s="26">
        <f>4066</f>
        <v>4066</v>
      </c>
    </row>
    <row r="80" spans="1:2" ht="19" x14ac:dyDescent="0.25">
      <c r="A80" s="29" t="s">
        <v>105</v>
      </c>
      <c r="B80" s="26">
        <f>4023</f>
        <v>4023</v>
      </c>
    </row>
    <row r="81" spans="1:2" ht="19" x14ac:dyDescent="0.25">
      <c r="A81" s="29" t="s">
        <v>106</v>
      </c>
      <c r="B81" s="26">
        <f>3990</f>
        <v>3990</v>
      </c>
    </row>
    <row r="82" spans="1:2" ht="19" x14ac:dyDescent="0.25">
      <c r="A82" s="29" t="s">
        <v>107</v>
      </c>
      <c r="B82" s="26">
        <f>3862</f>
        <v>3862</v>
      </c>
    </row>
    <row r="83" spans="1:2" ht="19" x14ac:dyDescent="0.25">
      <c r="A83" s="29" t="s">
        <v>108</v>
      </c>
      <c r="B83" s="26">
        <f>3792</f>
        <v>3792</v>
      </c>
    </row>
    <row r="84" spans="1:2" ht="19" x14ac:dyDescent="0.25">
      <c r="A84" s="29" t="s">
        <v>109</v>
      </c>
      <c r="B84" s="26">
        <f>3727</f>
        <v>3727</v>
      </c>
    </row>
    <row r="85" spans="1:2" ht="19" x14ac:dyDescent="0.25">
      <c r="A85" s="29" t="s">
        <v>110</v>
      </c>
      <c r="B85" s="26">
        <f>3709</f>
        <v>3709</v>
      </c>
    </row>
    <row r="86" spans="1:2" ht="19" x14ac:dyDescent="0.25">
      <c r="A86" s="29" t="s">
        <v>111</v>
      </c>
      <c r="B86" s="26">
        <f>3709</f>
        <v>3709</v>
      </c>
    </row>
    <row r="87" spans="1:2" ht="19" x14ac:dyDescent="0.25">
      <c r="A87" s="29" t="s">
        <v>112</v>
      </c>
      <c r="B87" s="26">
        <f>3701</f>
        <v>3701</v>
      </c>
    </row>
    <row r="88" spans="1:2" ht="19" x14ac:dyDescent="0.25">
      <c r="A88" s="29" t="s">
        <v>113</v>
      </c>
      <c r="B88" s="26">
        <v>3658</v>
      </c>
    </row>
    <row r="89" spans="1:2" ht="19" x14ac:dyDescent="0.25">
      <c r="A89" s="29" t="s">
        <v>116</v>
      </c>
      <c r="B89" s="26">
        <f>3625</f>
        <v>3625</v>
      </c>
    </row>
    <row r="90" spans="1:2" ht="19" x14ac:dyDescent="0.25">
      <c r="A90" s="29" t="s">
        <v>117</v>
      </c>
      <c r="B90" s="26">
        <f>3506.57</f>
        <v>3506.57</v>
      </c>
    </row>
    <row r="91" spans="1:2" ht="19" x14ac:dyDescent="0.25">
      <c r="A91" s="29" t="s">
        <v>118</v>
      </c>
      <c r="B91" s="26">
        <f>3427</f>
        <v>3427</v>
      </c>
    </row>
    <row r="92" spans="1:2" ht="19" x14ac:dyDescent="0.25">
      <c r="A92" s="29" t="s">
        <v>119</v>
      </c>
      <c r="B92" s="26">
        <f>3408</f>
        <v>3408</v>
      </c>
    </row>
    <row r="93" spans="1:2" ht="19" x14ac:dyDescent="0.25">
      <c r="A93" s="29" t="s">
        <v>120</v>
      </c>
      <c r="B93" s="26">
        <f>3367</f>
        <v>3367</v>
      </c>
    </row>
    <row r="94" spans="1:2" ht="19" x14ac:dyDescent="0.25">
      <c r="A94" s="29" t="s">
        <v>121</v>
      </c>
      <c r="B94" s="26">
        <f>3334.88</f>
        <v>3334.88</v>
      </c>
    </row>
    <row r="95" spans="1:2" ht="19" x14ac:dyDescent="0.25">
      <c r="A95" s="29" t="s">
        <v>122</v>
      </c>
      <c r="B95" s="26">
        <f>3299.3</f>
        <v>3299.3</v>
      </c>
    </row>
    <row r="96" spans="1:2" ht="19" x14ac:dyDescent="0.25">
      <c r="A96" s="29" t="s">
        <v>123</v>
      </c>
      <c r="B96" s="26">
        <f>3292.66</f>
        <v>3292.66</v>
      </c>
    </row>
    <row r="97" spans="1:2" ht="19" x14ac:dyDescent="0.25">
      <c r="A97" s="29" t="s">
        <v>124</v>
      </c>
      <c r="B97" s="26">
        <v>3273</v>
      </c>
    </row>
    <row r="98" spans="1:2" ht="19" x14ac:dyDescent="0.25">
      <c r="A98" s="29" t="s">
        <v>128</v>
      </c>
      <c r="B98" s="26">
        <f>3208</f>
        <v>3208</v>
      </c>
    </row>
    <row r="99" spans="1:2" ht="19" x14ac:dyDescent="0.25">
      <c r="A99" s="29" t="s">
        <v>129</v>
      </c>
      <c r="B99" s="26">
        <f>3202</f>
        <v>3202</v>
      </c>
    </row>
    <row r="100" spans="1:2" ht="19" x14ac:dyDescent="0.25">
      <c r="A100" s="29" t="s">
        <v>130</v>
      </c>
      <c r="B100" s="26">
        <f>3180.45</f>
        <v>3180.45</v>
      </c>
    </row>
    <row r="101" spans="1:2" ht="19" x14ac:dyDescent="0.25">
      <c r="A101" s="29" t="s">
        <v>131</v>
      </c>
      <c r="B101" s="26">
        <f>3179</f>
        <v>3179</v>
      </c>
    </row>
    <row r="102" spans="1:2" ht="19" x14ac:dyDescent="0.25">
      <c r="A102" s="29" t="s">
        <v>132</v>
      </c>
      <c r="B102" s="26">
        <v>3165</v>
      </c>
    </row>
    <row r="103" spans="1:2" ht="19" x14ac:dyDescent="0.25">
      <c r="A103" s="29" t="s">
        <v>136</v>
      </c>
      <c r="B103" s="26">
        <f>3092.76</f>
        <v>3092.76</v>
      </c>
    </row>
    <row r="104" spans="1:2" ht="19" x14ac:dyDescent="0.25">
      <c r="A104" s="29" t="s">
        <v>137</v>
      </c>
      <c r="B104" s="26">
        <f>3015</f>
        <v>3015</v>
      </c>
    </row>
    <row r="105" spans="1:2" ht="19" x14ac:dyDescent="0.25">
      <c r="A105" s="29" t="s">
        <v>138</v>
      </c>
      <c r="B105" s="26">
        <f>3006</f>
        <v>3006</v>
      </c>
    </row>
    <row r="106" spans="1:2" ht="19" x14ac:dyDescent="0.25">
      <c r="A106" s="29" t="s">
        <v>139</v>
      </c>
      <c r="B106" s="26">
        <f>3001</f>
        <v>3001</v>
      </c>
    </row>
    <row r="107" spans="1:2" ht="19" x14ac:dyDescent="0.25">
      <c r="A107" s="25" t="s">
        <v>3668</v>
      </c>
      <c r="B107" s="26"/>
    </row>
    <row r="108" spans="1:2" ht="19" x14ac:dyDescent="0.25">
      <c r="A108" s="29" t="s">
        <v>140</v>
      </c>
      <c r="B108" s="26">
        <f>2920</f>
        <v>2920</v>
      </c>
    </row>
    <row r="109" spans="1:2" ht="19" x14ac:dyDescent="0.25">
      <c r="A109" s="29" t="s">
        <v>141</v>
      </c>
      <c r="B109" s="26">
        <f>2912.5</f>
        <v>2912.5</v>
      </c>
    </row>
    <row r="110" spans="1:2" ht="19" x14ac:dyDescent="0.25">
      <c r="A110" s="29" t="s">
        <v>142</v>
      </c>
      <c r="B110" s="26">
        <f>2910</f>
        <v>2910</v>
      </c>
    </row>
    <row r="111" spans="1:2" ht="19" x14ac:dyDescent="0.25">
      <c r="A111" s="29" t="s">
        <v>143</v>
      </c>
      <c r="B111" s="26">
        <f>2906</f>
        <v>2906</v>
      </c>
    </row>
    <row r="112" spans="1:2" ht="19" x14ac:dyDescent="0.25">
      <c r="A112" s="29" t="s">
        <v>144</v>
      </c>
      <c r="B112" s="26">
        <f>2905</f>
        <v>2905</v>
      </c>
    </row>
    <row r="113" spans="1:2" ht="19" x14ac:dyDescent="0.25">
      <c r="A113" s="29" t="s">
        <v>145</v>
      </c>
      <c r="B113" s="26">
        <f>2864</f>
        <v>2864</v>
      </c>
    </row>
    <row r="114" spans="1:2" ht="19" x14ac:dyDescent="0.25">
      <c r="A114" s="29" t="s">
        <v>146</v>
      </c>
      <c r="B114" s="26">
        <f>2860.79</f>
        <v>2860.79</v>
      </c>
    </row>
    <row r="115" spans="1:2" ht="19" x14ac:dyDescent="0.25">
      <c r="A115" s="29" t="s">
        <v>147</v>
      </c>
      <c r="B115" s="26">
        <v>2818</v>
      </c>
    </row>
    <row r="116" spans="1:2" ht="19" x14ac:dyDescent="0.25">
      <c r="A116" s="29" t="s">
        <v>150</v>
      </c>
      <c r="B116" s="26">
        <f>2814</f>
        <v>2814</v>
      </c>
    </row>
    <row r="117" spans="1:2" ht="19" x14ac:dyDescent="0.25">
      <c r="A117" s="29" t="s">
        <v>151</v>
      </c>
      <c r="B117" s="26">
        <f>2805</f>
        <v>2805</v>
      </c>
    </row>
    <row r="118" spans="1:2" ht="19" x14ac:dyDescent="0.25">
      <c r="A118" s="29" t="s">
        <v>152</v>
      </c>
      <c r="B118" s="26">
        <f>2803</f>
        <v>2803</v>
      </c>
    </row>
    <row r="119" spans="1:2" ht="19" x14ac:dyDescent="0.25">
      <c r="A119" s="29" t="s">
        <v>153</v>
      </c>
      <c r="B119" s="26">
        <f>2798.75</f>
        <v>2798.75</v>
      </c>
    </row>
    <row r="120" spans="1:2" ht="19" x14ac:dyDescent="0.25">
      <c r="A120" s="29" t="s">
        <v>154</v>
      </c>
      <c r="B120" s="26">
        <f>2791.16</f>
        <v>2791.16</v>
      </c>
    </row>
    <row r="121" spans="1:2" ht="19" x14ac:dyDescent="0.25">
      <c r="A121" s="29" t="s">
        <v>155</v>
      </c>
      <c r="B121" s="26">
        <f>2711</f>
        <v>2711</v>
      </c>
    </row>
    <row r="122" spans="1:2" ht="19" x14ac:dyDescent="0.25">
      <c r="A122" s="29" t="s">
        <v>156</v>
      </c>
      <c r="B122" s="26">
        <f>2684</f>
        <v>2684</v>
      </c>
    </row>
    <row r="123" spans="1:2" ht="19" x14ac:dyDescent="0.25">
      <c r="A123" s="29" t="s">
        <v>157</v>
      </c>
      <c r="B123" s="26">
        <v>2669</v>
      </c>
    </row>
    <row r="124" spans="1:2" ht="19" x14ac:dyDescent="0.25">
      <c r="A124" s="29" t="s">
        <v>160</v>
      </c>
      <c r="B124" s="26">
        <f>2668</f>
        <v>2668</v>
      </c>
    </row>
    <row r="125" spans="1:2" ht="19" x14ac:dyDescent="0.25">
      <c r="A125" s="29" t="s">
        <v>161</v>
      </c>
      <c r="B125" s="26">
        <f>2664</f>
        <v>2664</v>
      </c>
    </row>
    <row r="126" spans="1:2" ht="19" x14ac:dyDescent="0.25">
      <c r="A126" s="29" t="s">
        <v>162</v>
      </c>
      <c r="B126" s="26">
        <f>2660</f>
        <v>2660</v>
      </c>
    </row>
    <row r="127" spans="1:2" ht="19" x14ac:dyDescent="0.25">
      <c r="A127" s="29" t="s">
        <v>163</v>
      </c>
      <c r="B127" s="26">
        <f>2636</f>
        <v>2636</v>
      </c>
    </row>
    <row r="128" spans="1:2" ht="19" x14ac:dyDescent="0.25">
      <c r="A128" s="29" t="s">
        <v>164</v>
      </c>
      <c r="B128" s="26">
        <f>2632</f>
        <v>2632</v>
      </c>
    </row>
    <row r="129" spans="1:2" ht="19" x14ac:dyDescent="0.25">
      <c r="A129" s="29" t="s">
        <v>165</v>
      </c>
      <c r="B129" s="26">
        <v>2631</v>
      </c>
    </row>
    <row r="130" spans="1:2" ht="19" x14ac:dyDescent="0.25">
      <c r="A130" s="29" t="s">
        <v>168</v>
      </c>
      <c r="B130" s="26">
        <v>2617</v>
      </c>
    </row>
    <row r="131" spans="1:2" ht="19" x14ac:dyDescent="0.25">
      <c r="A131" s="29" t="s">
        <v>171</v>
      </c>
      <c r="B131" s="26">
        <f>2615</f>
        <v>2615</v>
      </c>
    </row>
    <row r="132" spans="1:2" ht="19" x14ac:dyDescent="0.25">
      <c r="A132" s="29" t="s">
        <v>172</v>
      </c>
      <c r="B132" s="26">
        <f>2609</f>
        <v>2609</v>
      </c>
    </row>
    <row r="133" spans="1:2" ht="19" x14ac:dyDescent="0.25">
      <c r="A133" s="29" t="s">
        <v>173</v>
      </c>
      <c r="B133" s="26">
        <f>2572.4</f>
        <v>2572.4</v>
      </c>
    </row>
    <row r="134" spans="1:2" ht="19" x14ac:dyDescent="0.25">
      <c r="A134" s="29" t="s">
        <v>174</v>
      </c>
      <c r="B134" s="26">
        <v>2512</v>
      </c>
    </row>
    <row r="135" spans="1:2" ht="19" x14ac:dyDescent="0.25">
      <c r="A135" s="29" t="s">
        <v>177</v>
      </c>
      <c r="B135" s="26">
        <f>2497.5</f>
        <v>2497.5</v>
      </c>
    </row>
    <row r="136" spans="1:2" ht="19" x14ac:dyDescent="0.25">
      <c r="A136" s="29" t="s">
        <v>178</v>
      </c>
      <c r="B136" s="26">
        <f>2484</f>
        <v>2484</v>
      </c>
    </row>
    <row r="137" spans="1:2" ht="19" x14ac:dyDescent="0.25">
      <c r="A137" s="29" t="s">
        <v>179</v>
      </c>
      <c r="B137" s="26">
        <f>2472.68</f>
        <v>2472.6799999999998</v>
      </c>
    </row>
    <row r="138" spans="1:2" ht="19" x14ac:dyDescent="0.25">
      <c r="A138" s="29" t="s">
        <v>180</v>
      </c>
      <c r="B138" s="26">
        <f>2431</f>
        <v>2431</v>
      </c>
    </row>
    <row r="139" spans="1:2" ht="19" x14ac:dyDescent="0.25">
      <c r="A139" s="29" t="s">
        <v>181</v>
      </c>
      <c r="B139" s="26">
        <f>30</f>
        <v>30</v>
      </c>
    </row>
    <row r="140" spans="1:2" ht="19" x14ac:dyDescent="0.25">
      <c r="A140" s="29" t="s">
        <v>182</v>
      </c>
      <c r="B140" s="26">
        <f>(B138)+(B139)</f>
        <v>2461</v>
      </c>
    </row>
    <row r="141" spans="1:2" ht="19" x14ac:dyDescent="0.25">
      <c r="A141" s="29" t="s">
        <v>183</v>
      </c>
      <c r="B141" s="26">
        <f>2437.75</f>
        <v>2437.75</v>
      </c>
    </row>
    <row r="142" spans="1:2" ht="19" x14ac:dyDescent="0.25">
      <c r="A142" s="29" t="s">
        <v>184</v>
      </c>
      <c r="B142" s="26">
        <f>2429</f>
        <v>2429</v>
      </c>
    </row>
    <row r="143" spans="1:2" ht="19" x14ac:dyDescent="0.25">
      <c r="A143" s="29" t="s">
        <v>185</v>
      </c>
      <c r="B143" s="26">
        <f>2378</f>
        <v>2378</v>
      </c>
    </row>
    <row r="144" spans="1:2" ht="19" x14ac:dyDescent="0.25">
      <c r="A144" s="29" t="s">
        <v>186</v>
      </c>
      <c r="B144" s="26">
        <f>2367.26</f>
        <v>2367.2600000000002</v>
      </c>
    </row>
    <row r="145" spans="1:2" ht="19" x14ac:dyDescent="0.25">
      <c r="A145" s="29" t="s">
        <v>187</v>
      </c>
      <c r="B145" s="26">
        <f>2343.3</f>
        <v>2343.3000000000002</v>
      </c>
    </row>
    <row r="146" spans="1:2" ht="19" x14ac:dyDescent="0.25">
      <c r="A146" s="29" t="s">
        <v>188</v>
      </c>
      <c r="B146" s="26">
        <f>2316</f>
        <v>2316</v>
      </c>
    </row>
    <row r="147" spans="1:2" ht="19" x14ac:dyDescent="0.25">
      <c r="A147" s="29" t="s">
        <v>189</v>
      </c>
      <c r="B147" s="26">
        <f>2312</f>
        <v>2312</v>
      </c>
    </row>
    <row r="148" spans="1:2" ht="19" x14ac:dyDescent="0.25">
      <c r="A148" s="29" t="s">
        <v>190</v>
      </c>
      <c r="B148" s="26">
        <f>2280</f>
        <v>2280</v>
      </c>
    </row>
    <row r="149" spans="1:2" ht="19" x14ac:dyDescent="0.25">
      <c r="A149" s="29" t="s">
        <v>191</v>
      </c>
      <c r="B149" s="26">
        <v>2261</v>
      </c>
    </row>
    <row r="150" spans="1:2" ht="19" x14ac:dyDescent="0.25">
      <c r="A150" s="29" t="s">
        <v>195</v>
      </c>
      <c r="B150" s="26">
        <f>2256</f>
        <v>2256</v>
      </c>
    </row>
    <row r="151" spans="1:2" ht="19" x14ac:dyDescent="0.25">
      <c r="A151" s="29" t="s">
        <v>196</v>
      </c>
      <c r="B151" s="26">
        <f>2231.28</f>
        <v>2231.2800000000002</v>
      </c>
    </row>
    <row r="152" spans="1:2" ht="19" x14ac:dyDescent="0.25">
      <c r="A152" s="29" t="s">
        <v>197</v>
      </c>
      <c r="B152" s="26">
        <f>2200.22</f>
        <v>2200.2199999999998</v>
      </c>
    </row>
    <row r="153" spans="1:2" ht="19" x14ac:dyDescent="0.25">
      <c r="A153" s="29" t="s">
        <v>198</v>
      </c>
      <c r="B153" s="26">
        <f>2191.47</f>
        <v>2191.4699999999998</v>
      </c>
    </row>
    <row r="154" spans="1:2" ht="19" x14ac:dyDescent="0.25">
      <c r="A154" s="29" t="s">
        <v>199</v>
      </c>
      <c r="B154" s="26">
        <f>2183.83</f>
        <v>2183.83</v>
      </c>
    </row>
    <row r="155" spans="1:2" ht="19" x14ac:dyDescent="0.25">
      <c r="A155" s="29" t="s">
        <v>200</v>
      </c>
      <c r="B155" s="26">
        <f>2179</f>
        <v>2179</v>
      </c>
    </row>
    <row r="156" spans="1:2" ht="19" x14ac:dyDescent="0.25">
      <c r="A156" s="29" t="s">
        <v>201</v>
      </c>
      <c r="B156" s="26">
        <f>2158</f>
        <v>2158</v>
      </c>
    </row>
    <row r="157" spans="1:2" ht="19" x14ac:dyDescent="0.25">
      <c r="A157" s="29" t="s">
        <v>202</v>
      </c>
      <c r="B157" s="26">
        <f>2072.66</f>
        <v>2072.66</v>
      </c>
    </row>
    <row r="158" spans="1:2" ht="19" x14ac:dyDescent="0.25">
      <c r="A158" s="29" t="s">
        <v>203</v>
      </c>
      <c r="B158" s="26">
        <f>2069</f>
        <v>2069</v>
      </c>
    </row>
    <row r="159" spans="1:2" ht="38" x14ac:dyDescent="0.25">
      <c r="A159" s="29" t="s">
        <v>204</v>
      </c>
      <c r="B159" s="26">
        <v>2068</v>
      </c>
    </row>
    <row r="160" spans="1:2" ht="19" x14ac:dyDescent="0.25">
      <c r="A160" s="29" t="s">
        <v>207</v>
      </c>
      <c r="B160" s="26">
        <f>2064</f>
        <v>2064</v>
      </c>
    </row>
    <row r="161" spans="1:2" ht="19" x14ac:dyDescent="0.25">
      <c r="A161" s="29" t="s">
        <v>208</v>
      </c>
      <c r="B161" s="26">
        <f>2062.6</f>
        <v>2062.6</v>
      </c>
    </row>
    <row r="162" spans="1:2" ht="19" x14ac:dyDescent="0.25">
      <c r="A162" s="29" t="s">
        <v>209</v>
      </c>
      <c r="B162" s="26">
        <f>2058</f>
        <v>2058</v>
      </c>
    </row>
    <row r="163" spans="1:2" ht="38" x14ac:dyDescent="0.25">
      <c r="A163" s="29" t="s">
        <v>210</v>
      </c>
      <c r="B163" s="26">
        <f>2057</f>
        <v>2057</v>
      </c>
    </row>
    <row r="164" spans="1:2" ht="19" x14ac:dyDescent="0.25">
      <c r="A164" s="29" t="s">
        <v>211</v>
      </c>
      <c r="B164" s="26">
        <v>2040</v>
      </c>
    </row>
    <row r="165" spans="1:2" ht="19" x14ac:dyDescent="0.25">
      <c r="A165" s="29" t="s">
        <v>214</v>
      </c>
      <c r="B165" s="26">
        <f>2032</f>
        <v>2032</v>
      </c>
    </row>
    <row r="166" spans="1:2" ht="19" x14ac:dyDescent="0.25">
      <c r="A166" s="29" t="s">
        <v>215</v>
      </c>
      <c r="B166" s="26">
        <f>2026</f>
        <v>2026</v>
      </c>
    </row>
    <row r="167" spans="1:2" ht="38" x14ac:dyDescent="0.25">
      <c r="A167" s="29" t="s">
        <v>217</v>
      </c>
      <c r="B167" s="26">
        <v>2010</v>
      </c>
    </row>
    <row r="168" spans="1:2" ht="38" x14ac:dyDescent="0.25">
      <c r="A168" s="29" t="s">
        <v>219</v>
      </c>
      <c r="B168" s="26">
        <f>2000.35</f>
        <v>2000.35</v>
      </c>
    </row>
    <row r="169" spans="1:2" ht="19" x14ac:dyDescent="0.25">
      <c r="A169" s="29" t="s">
        <v>220</v>
      </c>
      <c r="B169" s="26">
        <f>1996.68</f>
        <v>1996.68</v>
      </c>
    </row>
    <row r="170" spans="1:2" ht="19" x14ac:dyDescent="0.25">
      <c r="A170" s="29" t="s">
        <v>221</v>
      </c>
      <c r="B170" s="26">
        <f>1975</f>
        <v>1975</v>
      </c>
    </row>
    <row r="171" spans="1:2" ht="19" x14ac:dyDescent="0.25">
      <c r="A171" s="29" t="s">
        <v>222</v>
      </c>
      <c r="B171" s="26">
        <f>1955</f>
        <v>1955</v>
      </c>
    </row>
    <row r="172" spans="1:2" ht="19" x14ac:dyDescent="0.25">
      <c r="A172" s="29" t="s">
        <v>223</v>
      </c>
      <c r="B172" s="26">
        <f>1949.67</f>
        <v>1949.67</v>
      </c>
    </row>
    <row r="173" spans="1:2" ht="19" x14ac:dyDescent="0.25">
      <c r="A173" s="29" t="s">
        <v>224</v>
      </c>
      <c r="B173" s="26">
        <f>1949</f>
        <v>1949</v>
      </c>
    </row>
    <row r="174" spans="1:2" ht="38" x14ac:dyDescent="0.25">
      <c r="A174" s="29" t="s">
        <v>225</v>
      </c>
      <c r="B174" s="26">
        <f>1948</f>
        <v>1948</v>
      </c>
    </row>
    <row r="175" spans="1:2" ht="19" x14ac:dyDescent="0.25">
      <c r="A175" s="29" t="s">
        <v>226</v>
      </c>
      <c r="B175" s="26">
        <v>1933</v>
      </c>
    </row>
    <row r="176" spans="1:2" ht="19" x14ac:dyDescent="0.25">
      <c r="A176" s="29" t="s">
        <v>230</v>
      </c>
      <c r="B176" s="26">
        <f>1925</f>
        <v>1925</v>
      </c>
    </row>
    <row r="177" spans="1:2" ht="19" x14ac:dyDescent="0.25">
      <c r="A177" s="29" t="s">
        <v>231</v>
      </c>
      <c r="B177" s="26">
        <f>1908.5</f>
        <v>1908.5</v>
      </c>
    </row>
    <row r="178" spans="1:2" ht="19" x14ac:dyDescent="0.25">
      <c r="A178" s="29" t="s">
        <v>232</v>
      </c>
      <c r="B178" s="26">
        <f>1903</f>
        <v>1903</v>
      </c>
    </row>
    <row r="179" spans="1:2" ht="19" x14ac:dyDescent="0.25">
      <c r="A179" s="29" t="s">
        <v>233</v>
      </c>
      <c r="B179" s="26">
        <f>1901</f>
        <v>1901</v>
      </c>
    </row>
    <row r="180" spans="1:2" ht="38" x14ac:dyDescent="0.25">
      <c r="A180" s="29" t="s">
        <v>234</v>
      </c>
      <c r="B180" s="26">
        <f>1889</f>
        <v>1889</v>
      </c>
    </row>
    <row r="181" spans="1:2" ht="19" x14ac:dyDescent="0.25">
      <c r="A181" s="29" t="s">
        <v>235</v>
      </c>
      <c r="B181" s="26">
        <f>1878</f>
        <v>1878</v>
      </c>
    </row>
    <row r="182" spans="1:2" ht="19" x14ac:dyDescent="0.25">
      <c r="A182" s="29" t="s">
        <v>236</v>
      </c>
      <c r="B182" s="26">
        <v>1874</v>
      </c>
    </row>
    <row r="183" spans="1:2" ht="38" x14ac:dyDescent="0.25">
      <c r="A183" s="29" t="s">
        <v>239</v>
      </c>
      <c r="B183" s="26">
        <f>1856</f>
        <v>1856</v>
      </c>
    </row>
    <row r="184" spans="1:2" ht="19" x14ac:dyDescent="0.25">
      <c r="A184" s="29" t="s">
        <v>240</v>
      </c>
      <c r="B184" s="26">
        <f>1844</f>
        <v>1844</v>
      </c>
    </row>
    <row r="185" spans="1:2" ht="19" x14ac:dyDescent="0.25">
      <c r="A185" s="29" t="s">
        <v>241</v>
      </c>
      <c r="B185" s="26">
        <f>1829.68</f>
        <v>1829.68</v>
      </c>
    </row>
    <row r="186" spans="1:2" ht="19" x14ac:dyDescent="0.25">
      <c r="A186" s="29" t="s">
        <v>242</v>
      </c>
      <c r="B186" s="26">
        <f>1816</f>
        <v>1816</v>
      </c>
    </row>
    <row r="187" spans="1:2" ht="19" x14ac:dyDescent="0.25">
      <c r="A187" s="29" t="s">
        <v>243</v>
      </c>
      <c r="B187" s="26">
        <f>1815</f>
        <v>1815</v>
      </c>
    </row>
    <row r="188" spans="1:2" ht="19" x14ac:dyDescent="0.25">
      <c r="A188" s="29" t="s">
        <v>244</v>
      </c>
      <c r="B188" s="26">
        <f>1808</f>
        <v>1808</v>
      </c>
    </row>
    <row r="189" spans="1:2" ht="19" x14ac:dyDescent="0.25">
      <c r="A189" s="29" t="s">
        <v>245</v>
      </c>
      <c r="B189" s="26">
        <v>1806</v>
      </c>
    </row>
    <row r="190" spans="1:2" ht="19" x14ac:dyDescent="0.25">
      <c r="A190" s="29" t="s">
        <v>248</v>
      </c>
      <c r="B190" s="26">
        <f>1806</f>
        <v>1806</v>
      </c>
    </row>
    <row r="191" spans="1:2" ht="19" x14ac:dyDescent="0.25">
      <c r="A191" s="29" t="s">
        <v>249</v>
      </c>
      <c r="B191" s="26">
        <v>1796</v>
      </c>
    </row>
    <row r="192" spans="1:2" ht="19" x14ac:dyDescent="0.25">
      <c r="A192" s="29" t="s">
        <v>252</v>
      </c>
      <c r="B192" s="26">
        <v>1792</v>
      </c>
    </row>
    <row r="193" spans="1:2" ht="19" x14ac:dyDescent="0.25">
      <c r="A193" s="29" t="s">
        <v>255</v>
      </c>
      <c r="B193" s="26">
        <f>1788</f>
        <v>1788</v>
      </c>
    </row>
    <row r="194" spans="1:2" ht="19" x14ac:dyDescent="0.25">
      <c r="A194" s="29" t="s">
        <v>256</v>
      </c>
      <c r="B194" s="26">
        <v>1765</v>
      </c>
    </row>
    <row r="195" spans="1:2" ht="19" x14ac:dyDescent="0.25">
      <c r="A195" s="29" t="s">
        <v>259</v>
      </c>
      <c r="B195" s="26">
        <f>1758</f>
        <v>1758</v>
      </c>
    </row>
    <row r="196" spans="1:2" ht="19" x14ac:dyDescent="0.25">
      <c r="A196" s="29" t="s">
        <v>260</v>
      </c>
      <c r="B196" s="26">
        <v>1756</v>
      </c>
    </row>
    <row r="197" spans="1:2" ht="19" x14ac:dyDescent="0.25">
      <c r="A197" s="29" t="s">
        <v>263</v>
      </c>
      <c r="B197" s="26">
        <f>1753</f>
        <v>1753</v>
      </c>
    </row>
    <row r="198" spans="1:2" ht="19" x14ac:dyDescent="0.25">
      <c r="A198" s="29" t="s">
        <v>264</v>
      </c>
      <c r="B198" s="26">
        <f>1740</f>
        <v>1740</v>
      </c>
    </row>
    <row r="199" spans="1:2" ht="19" x14ac:dyDescent="0.25">
      <c r="A199" s="29" t="s">
        <v>265</v>
      </c>
      <c r="B199" s="26">
        <f>1740</f>
        <v>1740</v>
      </c>
    </row>
    <row r="200" spans="1:2" ht="19" x14ac:dyDescent="0.25">
      <c r="A200" s="29" t="s">
        <v>266</v>
      </c>
      <c r="B200" s="26">
        <f>1725</f>
        <v>1725</v>
      </c>
    </row>
    <row r="201" spans="1:2" ht="19" x14ac:dyDescent="0.25">
      <c r="A201" s="29" t="s">
        <v>267</v>
      </c>
      <c r="B201" s="26">
        <f>1723</f>
        <v>1723</v>
      </c>
    </row>
    <row r="202" spans="1:2" ht="19" x14ac:dyDescent="0.25">
      <c r="A202" s="29" t="s">
        <v>268</v>
      </c>
      <c r="B202" s="26">
        <v>1705</v>
      </c>
    </row>
    <row r="203" spans="1:2" ht="19" x14ac:dyDescent="0.25">
      <c r="A203" s="29" t="s">
        <v>271</v>
      </c>
      <c r="B203" s="26">
        <f>1701.5</f>
        <v>1701.5</v>
      </c>
    </row>
    <row r="204" spans="1:2" ht="19" x14ac:dyDescent="0.25">
      <c r="A204" s="29" t="s">
        <v>272</v>
      </c>
      <c r="B204" s="26">
        <f>1683</f>
        <v>1683</v>
      </c>
    </row>
    <row r="205" spans="1:2" ht="19" x14ac:dyDescent="0.25">
      <c r="A205" s="29" t="s">
        <v>273</v>
      </c>
      <c r="B205" s="26">
        <f>1663.54</f>
        <v>1663.54</v>
      </c>
    </row>
    <row r="206" spans="1:2" ht="19" x14ac:dyDescent="0.25">
      <c r="A206" s="29" t="s">
        <v>274</v>
      </c>
      <c r="B206" s="26">
        <f>1651</f>
        <v>1651</v>
      </c>
    </row>
    <row r="207" spans="1:2" ht="19" x14ac:dyDescent="0.25">
      <c r="A207" s="29" t="s">
        <v>275</v>
      </c>
      <c r="B207" s="26">
        <f>1636</f>
        <v>1636</v>
      </c>
    </row>
    <row r="208" spans="1:2" ht="19" x14ac:dyDescent="0.25">
      <c r="A208" s="29" t="s">
        <v>276</v>
      </c>
      <c r="B208" s="26">
        <f>1630</f>
        <v>1630</v>
      </c>
    </row>
    <row r="209" spans="1:2" ht="19" x14ac:dyDescent="0.25">
      <c r="A209" s="29" t="s">
        <v>277</v>
      </c>
      <c r="B209" s="26">
        <f>1609</f>
        <v>1609</v>
      </c>
    </row>
    <row r="210" spans="1:2" ht="19" x14ac:dyDescent="0.25">
      <c r="A210" s="29" t="s">
        <v>278</v>
      </c>
      <c r="B210" s="26">
        <f>1605.68</f>
        <v>1605.68</v>
      </c>
    </row>
    <row r="211" spans="1:2" ht="19" x14ac:dyDescent="0.25">
      <c r="A211" s="29" t="s">
        <v>279</v>
      </c>
      <c r="B211" s="26">
        <f>1598.11</f>
        <v>1598.11</v>
      </c>
    </row>
    <row r="212" spans="1:2" ht="19" x14ac:dyDescent="0.25">
      <c r="A212" s="29" t="s">
        <v>280</v>
      </c>
      <c r="B212" s="26">
        <v>1597</v>
      </c>
    </row>
    <row r="213" spans="1:2" ht="19" x14ac:dyDescent="0.25">
      <c r="A213" s="29" t="s">
        <v>283</v>
      </c>
      <c r="B213" s="26">
        <f>1597</f>
        <v>1597</v>
      </c>
    </row>
    <row r="214" spans="1:2" ht="19" x14ac:dyDescent="0.25">
      <c r="A214" s="29" t="s">
        <v>284</v>
      </c>
      <c r="B214" s="26">
        <f>1591</f>
        <v>1591</v>
      </c>
    </row>
    <row r="215" spans="1:2" ht="19" x14ac:dyDescent="0.25">
      <c r="A215" s="29" t="s">
        <v>285</v>
      </c>
      <c r="B215" s="26">
        <v>1579</v>
      </c>
    </row>
    <row r="216" spans="1:2" ht="19" x14ac:dyDescent="0.25">
      <c r="A216" s="29" t="s">
        <v>288</v>
      </c>
      <c r="B216" s="26">
        <f>1578.5</f>
        <v>1578.5</v>
      </c>
    </row>
    <row r="217" spans="1:2" ht="19" x14ac:dyDescent="0.25">
      <c r="A217" s="29" t="s">
        <v>289</v>
      </c>
      <c r="B217" s="26">
        <v>1554</v>
      </c>
    </row>
    <row r="218" spans="1:2" ht="19" x14ac:dyDescent="0.25">
      <c r="A218" s="29" t="s">
        <v>292</v>
      </c>
      <c r="B218" s="26">
        <f>1554</f>
        <v>1554</v>
      </c>
    </row>
    <row r="219" spans="1:2" ht="38" x14ac:dyDescent="0.25">
      <c r="A219" s="29" t="s">
        <v>293</v>
      </c>
      <c r="B219" s="26">
        <f>1553</f>
        <v>1553</v>
      </c>
    </row>
    <row r="220" spans="1:2" ht="19" x14ac:dyDescent="0.25">
      <c r="A220" s="29" t="s">
        <v>294</v>
      </c>
      <c r="B220" s="26">
        <f>1552</f>
        <v>1552</v>
      </c>
    </row>
    <row r="221" spans="1:2" ht="19" x14ac:dyDescent="0.25">
      <c r="A221" s="29" t="s">
        <v>295</v>
      </c>
      <c r="B221" s="26">
        <f>1548</f>
        <v>1548</v>
      </c>
    </row>
    <row r="222" spans="1:2" ht="19" x14ac:dyDescent="0.25">
      <c r="A222" s="29" t="s">
        <v>296</v>
      </c>
      <c r="B222" s="26">
        <f>1547</f>
        <v>1547</v>
      </c>
    </row>
    <row r="223" spans="1:2" ht="19" x14ac:dyDescent="0.25">
      <c r="A223" s="29" t="s">
        <v>297</v>
      </c>
      <c r="B223" s="26">
        <f>1545.47</f>
        <v>1545.47</v>
      </c>
    </row>
    <row r="224" spans="1:2" ht="19" x14ac:dyDescent="0.25">
      <c r="A224" s="29" t="s">
        <v>298</v>
      </c>
      <c r="B224" s="26">
        <f>1533</f>
        <v>1533</v>
      </c>
    </row>
    <row r="225" spans="1:2" ht="19" x14ac:dyDescent="0.25">
      <c r="A225" s="29" t="s">
        <v>299</v>
      </c>
      <c r="B225" s="26">
        <f>1530</f>
        <v>1530</v>
      </c>
    </row>
    <row r="226" spans="1:2" ht="19" x14ac:dyDescent="0.25">
      <c r="A226" s="29" t="s">
        <v>300</v>
      </c>
      <c r="B226" s="26">
        <f>1529</f>
        <v>1529</v>
      </c>
    </row>
    <row r="227" spans="1:2" ht="19" x14ac:dyDescent="0.25">
      <c r="A227" s="29" t="s">
        <v>301</v>
      </c>
      <c r="B227" s="26">
        <f>1525</f>
        <v>1525</v>
      </c>
    </row>
    <row r="228" spans="1:2" ht="19" x14ac:dyDescent="0.25">
      <c r="A228" s="29" t="s">
        <v>302</v>
      </c>
      <c r="B228" s="26">
        <f>1522</f>
        <v>1522</v>
      </c>
    </row>
    <row r="229" spans="1:2" ht="19" x14ac:dyDescent="0.25">
      <c r="A229" s="29" t="s">
        <v>303</v>
      </c>
      <c r="B229" s="26">
        <v>1519</v>
      </c>
    </row>
    <row r="230" spans="1:2" ht="19" x14ac:dyDescent="0.25">
      <c r="A230" s="29" t="s">
        <v>306</v>
      </c>
      <c r="B230" s="26">
        <f>1516.66</f>
        <v>1516.66</v>
      </c>
    </row>
    <row r="231" spans="1:2" ht="19" x14ac:dyDescent="0.25">
      <c r="A231" s="29" t="s">
        <v>307</v>
      </c>
      <c r="B231" s="26">
        <v>1510</v>
      </c>
    </row>
    <row r="232" spans="1:2" ht="19" x14ac:dyDescent="0.25">
      <c r="A232" s="29" t="s">
        <v>310</v>
      </c>
      <c r="B232" s="26">
        <f>1500.01</f>
        <v>1500.01</v>
      </c>
    </row>
    <row r="233" spans="1:2" ht="18" x14ac:dyDescent="0.25">
      <c r="A233" s="29"/>
      <c r="B233" s="26"/>
    </row>
    <row r="234" spans="1:2" x14ac:dyDescent="0.2">
      <c r="A234" s="30"/>
      <c r="B234" s="27"/>
    </row>
    <row r="235" spans="1:2" x14ac:dyDescent="0.2">
      <c r="A235" s="30"/>
      <c r="B235" s="27"/>
    </row>
    <row r="236" spans="1:2" x14ac:dyDescent="0.2">
      <c r="A236" s="13"/>
      <c r="B236" s="14"/>
    </row>
    <row r="237" spans="1:2" x14ac:dyDescent="0.2">
      <c r="A237" s="13"/>
      <c r="B237" s="14"/>
    </row>
    <row r="238" spans="1:2" x14ac:dyDescent="0.2">
      <c r="A238" s="3"/>
      <c r="B238" s="11"/>
    </row>
    <row r="239" spans="1:2" x14ac:dyDescent="0.2">
      <c r="A239" s="3"/>
      <c r="B239" s="15"/>
    </row>
    <row r="240" spans="1:2" x14ac:dyDescent="0.2">
      <c r="A240" s="3"/>
      <c r="B240" s="11"/>
    </row>
    <row r="241" spans="1:2" x14ac:dyDescent="0.2">
      <c r="A241" s="3"/>
      <c r="B241" s="11"/>
    </row>
    <row r="242" spans="1:2" x14ac:dyDescent="0.2">
      <c r="A242" s="3"/>
      <c r="B242" s="11"/>
    </row>
    <row r="243" spans="1:2" x14ac:dyDescent="0.2">
      <c r="A243" s="3"/>
      <c r="B243" s="15"/>
    </row>
    <row r="244" spans="1:2" x14ac:dyDescent="0.2">
      <c r="A244" s="3"/>
      <c r="B244" s="11"/>
    </row>
    <row r="245" spans="1:2" x14ac:dyDescent="0.2">
      <c r="A245" s="3"/>
      <c r="B245" s="11"/>
    </row>
    <row r="246" spans="1:2" x14ac:dyDescent="0.2">
      <c r="A246" s="3"/>
      <c r="B246" s="11"/>
    </row>
    <row r="247" spans="1:2" x14ac:dyDescent="0.2">
      <c r="A247" s="3"/>
      <c r="B247" s="15"/>
    </row>
    <row r="248" spans="1:2" x14ac:dyDescent="0.2">
      <c r="A248" s="3"/>
      <c r="B248" s="11"/>
    </row>
    <row r="249" spans="1:2" x14ac:dyDescent="0.2">
      <c r="A249" s="3"/>
      <c r="B249" s="11"/>
    </row>
    <row r="250" spans="1:2" x14ac:dyDescent="0.2">
      <c r="A250" s="3"/>
      <c r="B250" s="11"/>
    </row>
    <row r="251" spans="1:2" x14ac:dyDescent="0.2">
      <c r="A251" s="3"/>
      <c r="B251" s="11"/>
    </row>
    <row r="252" spans="1:2" x14ac:dyDescent="0.2">
      <c r="A252" s="3"/>
      <c r="B252" s="11"/>
    </row>
    <row r="253" spans="1:2" x14ac:dyDescent="0.2">
      <c r="A253" s="3"/>
      <c r="B253" s="11"/>
    </row>
    <row r="254" spans="1:2" x14ac:dyDescent="0.2">
      <c r="A254" s="3"/>
      <c r="B254" s="11"/>
    </row>
    <row r="255" spans="1:2" x14ac:dyDescent="0.2">
      <c r="A255" s="3"/>
      <c r="B255" s="11"/>
    </row>
    <row r="256" spans="1:2" x14ac:dyDescent="0.2">
      <c r="A256" s="3"/>
      <c r="B256" s="11"/>
    </row>
    <row r="257" spans="1:2" x14ac:dyDescent="0.2">
      <c r="A257" s="3"/>
      <c r="B257" s="11"/>
    </row>
    <row r="258" spans="1:2" x14ac:dyDescent="0.2">
      <c r="A258" s="3"/>
      <c r="B258" s="11"/>
    </row>
    <row r="259" spans="1:2" x14ac:dyDescent="0.2">
      <c r="A259" s="3"/>
      <c r="B259" s="11"/>
    </row>
    <row r="260" spans="1:2" x14ac:dyDescent="0.2">
      <c r="A260" s="3"/>
      <c r="B260" s="11"/>
    </row>
    <row r="261" spans="1:2" x14ac:dyDescent="0.2">
      <c r="A261" s="3"/>
      <c r="B261" s="11"/>
    </row>
    <row r="262" spans="1:2" x14ac:dyDescent="0.2">
      <c r="A262" s="3"/>
      <c r="B262" s="15"/>
    </row>
    <row r="263" spans="1:2" x14ac:dyDescent="0.2">
      <c r="A263" s="3"/>
      <c r="B263" s="11"/>
    </row>
    <row r="264" spans="1:2" x14ac:dyDescent="0.2">
      <c r="A264" s="3"/>
      <c r="B264" s="11"/>
    </row>
    <row r="265" spans="1:2" x14ac:dyDescent="0.2">
      <c r="A265" s="3"/>
      <c r="B265" s="11"/>
    </row>
    <row r="266" spans="1:2" x14ac:dyDescent="0.2">
      <c r="A266" s="3"/>
      <c r="B266" s="11"/>
    </row>
    <row r="267" spans="1:2" x14ac:dyDescent="0.2">
      <c r="A267" s="3"/>
      <c r="B267" s="11"/>
    </row>
    <row r="268" spans="1:2" x14ac:dyDescent="0.2">
      <c r="A268" s="3"/>
      <c r="B268" s="11"/>
    </row>
    <row r="269" spans="1:2" x14ac:dyDescent="0.2">
      <c r="A269" s="3"/>
      <c r="B269" s="11"/>
    </row>
    <row r="270" spans="1:2" x14ac:dyDescent="0.2">
      <c r="A270" s="3"/>
      <c r="B270" s="11"/>
    </row>
    <row r="271" spans="1:2" x14ac:dyDescent="0.2">
      <c r="A271" s="3"/>
      <c r="B271" s="11"/>
    </row>
    <row r="272" spans="1:2" x14ac:dyDescent="0.2">
      <c r="A272" s="3"/>
      <c r="B272" s="11"/>
    </row>
    <row r="273" spans="1:2" x14ac:dyDescent="0.2">
      <c r="A273" s="3"/>
      <c r="B273" s="11"/>
    </row>
    <row r="274" spans="1:2" x14ac:dyDescent="0.2">
      <c r="A274" s="3"/>
      <c r="B274" s="11"/>
    </row>
    <row r="275" spans="1:2" x14ac:dyDescent="0.2">
      <c r="A275" s="3"/>
      <c r="B275" s="11"/>
    </row>
    <row r="276" spans="1:2" x14ac:dyDescent="0.2">
      <c r="A276" s="3"/>
      <c r="B276" s="15"/>
    </row>
    <row r="277" spans="1:2" x14ac:dyDescent="0.2">
      <c r="A277" s="3"/>
      <c r="B277" s="11"/>
    </row>
    <row r="278" spans="1:2" x14ac:dyDescent="0.2">
      <c r="A278" s="3"/>
      <c r="B278" s="11"/>
    </row>
    <row r="279" spans="1:2" x14ac:dyDescent="0.2">
      <c r="A279" s="3"/>
      <c r="B279" s="15"/>
    </row>
    <row r="280" spans="1:2" x14ac:dyDescent="0.2">
      <c r="A280" s="3"/>
      <c r="B280" s="11"/>
    </row>
    <row r="281" spans="1:2" x14ac:dyDescent="0.2">
      <c r="A281" s="3"/>
      <c r="B281" s="11"/>
    </row>
    <row r="282" spans="1:2" x14ac:dyDescent="0.2">
      <c r="A282" s="3"/>
      <c r="B282" s="11"/>
    </row>
    <row r="283" spans="1:2" x14ac:dyDescent="0.2">
      <c r="A283" s="3"/>
      <c r="B283" s="11"/>
    </row>
    <row r="284" spans="1:2" x14ac:dyDescent="0.2">
      <c r="A284" s="3"/>
      <c r="B284" s="11"/>
    </row>
    <row r="285" spans="1:2" x14ac:dyDescent="0.2">
      <c r="A285" s="3"/>
      <c r="B285" s="11"/>
    </row>
    <row r="286" spans="1:2" x14ac:dyDescent="0.2">
      <c r="A286" s="3"/>
      <c r="B286" s="15"/>
    </row>
    <row r="287" spans="1:2" x14ac:dyDescent="0.2">
      <c r="A287" s="3"/>
      <c r="B287" s="11"/>
    </row>
    <row r="288" spans="1:2" x14ac:dyDescent="0.2">
      <c r="A288" s="3"/>
      <c r="B288" s="11"/>
    </row>
    <row r="289" spans="1:2" x14ac:dyDescent="0.2">
      <c r="A289" s="3"/>
      <c r="B289" s="11"/>
    </row>
    <row r="290" spans="1:2" x14ac:dyDescent="0.2">
      <c r="A290" s="3"/>
      <c r="B290" s="15"/>
    </row>
    <row r="291" spans="1:2" x14ac:dyDescent="0.2">
      <c r="A291" s="3"/>
      <c r="B291" s="11"/>
    </row>
    <row r="292" spans="1:2" x14ac:dyDescent="0.2">
      <c r="A292" s="3"/>
      <c r="B292" s="11"/>
    </row>
    <row r="293" spans="1:2" x14ac:dyDescent="0.2">
      <c r="A293" s="3"/>
      <c r="B293" s="11"/>
    </row>
    <row r="294" spans="1:2" x14ac:dyDescent="0.2">
      <c r="A294" s="3"/>
      <c r="B294" s="11"/>
    </row>
    <row r="295" spans="1:2" x14ac:dyDescent="0.2">
      <c r="A295" s="3"/>
      <c r="B295" s="11"/>
    </row>
    <row r="296" spans="1:2" x14ac:dyDescent="0.2">
      <c r="A296" s="3"/>
      <c r="B296" s="11"/>
    </row>
    <row r="297" spans="1:2" x14ac:dyDescent="0.2">
      <c r="A297" s="3"/>
      <c r="B297" s="11"/>
    </row>
    <row r="298" spans="1:2" x14ac:dyDescent="0.2">
      <c r="A298" s="3"/>
      <c r="B298" s="11"/>
    </row>
    <row r="299" spans="1:2" x14ac:dyDescent="0.2">
      <c r="A299" s="3"/>
      <c r="B299" s="11"/>
    </row>
    <row r="300" spans="1:2" x14ac:dyDescent="0.2">
      <c r="A300" s="3"/>
      <c r="B300" s="11"/>
    </row>
    <row r="301" spans="1:2" x14ac:dyDescent="0.2">
      <c r="A301" s="3"/>
      <c r="B301" s="15"/>
    </row>
    <row r="302" spans="1:2" x14ac:dyDescent="0.2">
      <c r="A302" s="3"/>
      <c r="B302" s="11"/>
    </row>
    <row r="303" spans="1:2" x14ac:dyDescent="0.2">
      <c r="A303" s="3"/>
      <c r="B303" s="11"/>
    </row>
    <row r="304" spans="1:2" x14ac:dyDescent="0.2">
      <c r="A304" s="3"/>
      <c r="B304" s="15"/>
    </row>
    <row r="305" spans="1:2" x14ac:dyDescent="0.2">
      <c r="A305" s="3"/>
      <c r="B305" s="11"/>
    </row>
    <row r="306" spans="1:2" x14ac:dyDescent="0.2">
      <c r="A306" s="3"/>
      <c r="B306" s="11"/>
    </row>
    <row r="307" spans="1:2" x14ac:dyDescent="0.2">
      <c r="A307" s="3"/>
      <c r="B307" s="15"/>
    </row>
    <row r="308" spans="1:2" x14ac:dyDescent="0.2">
      <c r="A308" s="3"/>
      <c r="B308" s="11"/>
    </row>
    <row r="309" spans="1:2" x14ac:dyDescent="0.2">
      <c r="A309" s="3"/>
      <c r="B309" s="11"/>
    </row>
    <row r="310" spans="1:2" x14ac:dyDescent="0.2">
      <c r="A310" s="3"/>
      <c r="B310" s="11"/>
    </row>
    <row r="311" spans="1:2" x14ac:dyDescent="0.2">
      <c r="A311" s="3"/>
      <c r="B311" s="11"/>
    </row>
    <row r="312" spans="1:2" x14ac:dyDescent="0.2">
      <c r="A312" s="3"/>
      <c r="B312" s="11"/>
    </row>
    <row r="313" spans="1:2" x14ac:dyDescent="0.2">
      <c r="A313" s="3"/>
      <c r="B313" s="11"/>
    </row>
    <row r="314" spans="1:2" x14ac:dyDescent="0.2">
      <c r="A314" s="3"/>
      <c r="B314" s="11"/>
    </row>
    <row r="315" spans="1:2" x14ac:dyDescent="0.2">
      <c r="A315" s="3"/>
      <c r="B315" s="11"/>
    </row>
    <row r="316" spans="1:2" x14ac:dyDescent="0.2">
      <c r="A316" s="3"/>
      <c r="B316" s="11"/>
    </row>
    <row r="317" spans="1:2" x14ac:dyDescent="0.2">
      <c r="A317" s="3"/>
      <c r="B317" s="11"/>
    </row>
    <row r="318" spans="1:2" x14ac:dyDescent="0.2">
      <c r="A318" s="3"/>
      <c r="B318" s="11"/>
    </row>
    <row r="319" spans="1:2" x14ac:dyDescent="0.2">
      <c r="A319" s="3"/>
      <c r="B319" s="11"/>
    </row>
    <row r="320" spans="1:2" x14ac:dyDescent="0.2">
      <c r="A320" s="3"/>
      <c r="B320" s="11"/>
    </row>
    <row r="321" spans="1:2" x14ac:dyDescent="0.2">
      <c r="A321" s="3"/>
      <c r="B321" s="11"/>
    </row>
    <row r="322" spans="1:2" x14ac:dyDescent="0.2">
      <c r="A322" s="3"/>
      <c r="B322" s="11"/>
    </row>
    <row r="323" spans="1:2" x14ac:dyDescent="0.2">
      <c r="A323" s="3"/>
      <c r="B323" s="11"/>
    </row>
    <row r="324" spans="1:2" x14ac:dyDescent="0.2">
      <c r="A324" s="3"/>
      <c r="B324" s="11"/>
    </row>
    <row r="325" spans="1:2" x14ac:dyDescent="0.2">
      <c r="A325" s="3"/>
      <c r="B325" s="11"/>
    </row>
    <row r="326" spans="1:2" x14ac:dyDescent="0.2">
      <c r="A326" s="3"/>
      <c r="B326" s="11"/>
    </row>
    <row r="327" spans="1:2" x14ac:dyDescent="0.2">
      <c r="A327" s="3"/>
      <c r="B327" s="11"/>
    </row>
    <row r="328" spans="1:2" x14ac:dyDescent="0.2">
      <c r="A328" s="3"/>
      <c r="B328" s="11"/>
    </row>
    <row r="329" spans="1:2" x14ac:dyDescent="0.2">
      <c r="A329" s="3"/>
      <c r="B329" s="11"/>
    </row>
    <row r="330" spans="1:2" x14ac:dyDescent="0.2">
      <c r="A330" s="3"/>
      <c r="B330" s="11"/>
    </row>
    <row r="331" spans="1:2" x14ac:dyDescent="0.2">
      <c r="A331" s="3"/>
      <c r="B331" s="11"/>
    </row>
    <row r="332" spans="1:2" x14ac:dyDescent="0.2">
      <c r="A332" s="3"/>
      <c r="B332" s="11"/>
    </row>
    <row r="333" spans="1:2" x14ac:dyDescent="0.2">
      <c r="A333" s="3"/>
      <c r="B333" s="11"/>
    </row>
    <row r="334" spans="1:2" x14ac:dyDescent="0.2">
      <c r="A334" s="3"/>
      <c r="B334" s="11"/>
    </row>
    <row r="335" spans="1:2" x14ac:dyDescent="0.2">
      <c r="A335" s="3"/>
      <c r="B335" s="11"/>
    </row>
    <row r="336" spans="1:2" x14ac:dyDescent="0.2">
      <c r="A336" s="3"/>
      <c r="B336" s="11"/>
    </row>
    <row r="337" spans="1:2" x14ac:dyDescent="0.2">
      <c r="A337" s="3"/>
      <c r="B337" s="11"/>
    </row>
    <row r="338" spans="1:2" x14ac:dyDescent="0.2">
      <c r="A338" s="3"/>
      <c r="B338" s="11"/>
    </row>
    <row r="339" spans="1:2" x14ac:dyDescent="0.2">
      <c r="A339" s="3"/>
      <c r="B339" s="11"/>
    </row>
    <row r="340" spans="1:2" x14ac:dyDescent="0.2">
      <c r="A340" s="3"/>
      <c r="B340" s="11"/>
    </row>
    <row r="341" spans="1:2" x14ac:dyDescent="0.2">
      <c r="A341" s="3"/>
      <c r="B341" s="11"/>
    </row>
    <row r="342" spans="1:2" x14ac:dyDescent="0.2">
      <c r="A342" s="3"/>
      <c r="B342" s="15"/>
    </row>
    <row r="343" spans="1:2" x14ac:dyDescent="0.2">
      <c r="A343" s="3"/>
      <c r="B343" s="11"/>
    </row>
    <row r="344" spans="1:2" x14ac:dyDescent="0.2">
      <c r="A344" s="3"/>
      <c r="B344" s="11"/>
    </row>
    <row r="345" spans="1:2" x14ac:dyDescent="0.2">
      <c r="A345" s="3"/>
      <c r="B345" s="11"/>
    </row>
    <row r="346" spans="1:2" x14ac:dyDescent="0.2">
      <c r="A346" s="3"/>
      <c r="B346" s="11"/>
    </row>
    <row r="347" spans="1:2" x14ac:dyDescent="0.2">
      <c r="A347" s="3"/>
      <c r="B347" s="15"/>
    </row>
    <row r="348" spans="1:2" x14ac:dyDescent="0.2">
      <c r="A348" s="3"/>
      <c r="B348" s="11"/>
    </row>
    <row r="349" spans="1:2" x14ac:dyDescent="0.2">
      <c r="A349" s="3"/>
      <c r="B349" s="11"/>
    </row>
    <row r="350" spans="1:2" x14ac:dyDescent="0.2">
      <c r="A350" s="3"/>
      <c r="B350" s="11"/>
    </row>
    <row r="351" spans="1:2" x14ac:dyDescent="0.2">
      <c r="A351" s="3"/>
      <c r="B351" s="11"/>
    </row>
    <row r="352" spans="1:2" x14ac:dyDescent="0.2">
      <c r="A352" s="3"/>
      <c r="B352" s="11"/>
    </row>
    <row r="353" spans="1:2" x14ac:dyDescent="0.2">
      <c r="A353" s="3"/>
      <c r="B353" s="15"/>
    </row>
    <row r="354" spans="1:2" x14ac:dyDescent="0.2">
      <c r="A354" s="3"/>
      <c r="B354" s="11"/>
    </row>
    <row r="355" spans="1:2" x14ac:dyDescent="0.2">
      <c r="A355" s="3"/>
      <c r="B355" s="11"/>
    </row>
    <row r="356" spans="1:2" x14ac:dyDescent="0.2">
      <c r="A356" s="3"/>
      <c r="B356" s="11"/>
    </row>
    <row r="357" spans="1:2" x14ac:dyDescent="0.2">
      <c r="A357" s="3"/>
      <c r="B357" s="11"/>
    </row>
    <row r="358" spans="1:2" x14ac:dyDescent="0.2">
      <c r="A358" s="3"/>
      <c r="B358" s="11"/>
    </row>
    <row r="359" spans="1:2" x14ac:dyDescent="0.2">
      <c r="A359" s="3"/>
      <c r="B359" s="11"/>
    </row>
    <row r="360" spans="1:2" x14ac:dyDescent="0.2">
      <c r="A360" s="3"/>
      <c r="B360" s="11"/>
    </row>
    <row r="361" spans="1:2" x14ac:dyDescent="0.2">
      <c r="A361" s="3"/>
      <c r="B361" s="11"/>
    </row>
    <row r="362" spans="1:2" x14ac:dyDescent="0.2">
      <c r="A362" s="3"/>
      <c r="B362" s="11"/>
    </row>
    <row r="363" spans="1:2" x14ac:dyDescent="0.2">
      <c r="A363" s="3"/>
      <c r="B363" s="11"/>
    </row>
    <row r="364" spans="1:2" x14ac:dyDescent="0.2">
      <c r="A364" s="3"/>
      <c r="B364" s="11"/>
    </row>
    <row r="365" spans="1:2" x14ac:dyDescent="0.2">
      <c r="A365" s="3"/>
      <c r="B365" s="11"/>
    </row>
    <row r="366" spans="1:2" x14ac:dyDescent="0.2">
      <c r="A366" s="3"/>
      <c r="B366" s="11"/>
    </row>
    <row r="367" spans="1:2" x14ac:dyDescent="0.2">
      <c r="A367" s="3"/>
      <c r="B367" s="11"/>
    </row>
    <row r="368" spans="1:2" x14ac:dyDescent="0.2">
      <c r="A368" s="3"/>
      <c r="B368" s="11"/>
    </row>
    <row r="369" spans="1:2" x14ac:dyDescent="0.2">
      <c r="A369" s="3"/>
      <c r="B369" s="11"/>
    </row>
    <row r="370" spans="1:2" x14ac:dyDescent="0.2">
      <c r="A370" s="3"/>
      <c r="B370" s="11"/>
    </row>
    <row r="371" spans="1:2" x14ac:dyDescent="0.2">
      <c r="A371" s="3"/>
      <c r="B371" s="15"/>
    </row>
    <row r="372" spans="1:2" x14ac:dyDescent="0.2">
      <c r="A372" s="3"/>
      <c r="B372" s="11"/>
    </row>
    <row r="373" spans="1:2" x14ac:dyDescent="0.2">
      <c r="A373" s="3"/>
      <c r="B373" s="11"/>
    </row>
    <row r="374" spans="1:2" x14ac:dyDescent="0.2">
      <c r="A374" s="3"/>
      <c r="B374" s="11"/>
    </row>
    <row r="375" spans="1:2" x14ac:dyDescent="0.2">
      <c r="A375" s="3"/>
      <c r="B375" s="11"/>
    </row>
    <row r="376" spans="1:2" x14ac:dyDescent="0.2">
      <c r="A376" s="3"/>
      <c r="B376" s="11"/>
    </row>
    <row r="377" spans="1:2" x14ac:dyDescent="0.2">
      <c r="A377" s="3"/>
      <c r="B377" s="11"/>
    </row>
    <row r="378" spans="1:2" x14ac:dyDescent="0.2">
      <c r="A378" s="3"/>
      <c r="B378" s="11"/>
    </row>
    <row r="379" spans="1:2" x14ac:dyDescent="0.2">
      <c r="A379" s="3"/>
      <c r="B379" s="11"/>
    </row>
    <row r="380" spans="1:2" x14ac:dyDescent="0.2">
      <c r="A380" s="3"/>
      <c r="B380" s="11"/>
    </row>
    <row r="381" spans="1:2" x14ac:dyDescent="0.2">
      <c r="A381" s="3"/>
      <c r="B381" s="11"/>
    </row>
    <row r="382" spans="1:2" x14ac:dyDescent="0.2">
      <c r="A382" s="3"/>
      <c r="B382" s="11"/>
    </row>
    <row r="383" spans="1:2" x14ac:dyDescent="0.2">
      <c r="A383" s="3"/>
      <c r="B383" s="11"/>
    </row>
    <row r="384" spans="1:2" x14ac:dyDescent="0.2">
      <c r="A384" s="3"/>
      <c r="B384" s="11"/>
    </row>
    <row r="385" spans="1:2" x14ac:dyDescent="0.2">
      <c r="A385" s="3"/>
      <c r="B385" s="11"/>
    </row>
    <row r="386" spans="1:2" x14ac:dyDescent="0.2">
      <c r="A386" s="3"/>
      <c r="B386" s="11"/>
    </row>
    <row r="387" spans="1:2" x14ac:dyDescent="0.2">
      <c r="A387" s="3"/>
      <c r="B387" s="11"/>
    </row>
    <row r="388" spans="1:2" x14ac:dyDescent="0.2">
      <c r="A388" s="3"/>
      <c r="B388" s="11"/>
    </row>
    <row r="389" spans="1:2" x14ac:dyDescent="0.2">
      <c r="A389" s="3"/>
      <c r="B389" s="11"/>
    </row>
    <row r="390" spans="1:2" x14ac:dyDescent="0.2">
      <c r="A390" s="3"/>
      <c r="B390" s="11"/>
    </row>
    <row r="391" spans="1:2" x14ac:dyDescent="0.2">
      <c r="A391" s="3"/>
      <c r="B391" s="11"/>
    </row>
    <row r="392" spans="1:2" x14ac:dyDescent="0.2">
      <c r="A392" s="3"/>
      <c r="B392" s="11"/>
    </row>
    <row r="393" spans="1:2" x14ac:dyDescent="0.2">
      <c r="A393" s="3"/>
      <c r="B393" s="11"/>
    </row>
    <row r="394" spans="1:2" x14ac:dyDescent="0.2">
      <c r="A394" s="3"/>
      <c r="B394" s="11"/>
    </row>
    <row r="395" spans="1:2" x14ac:dyDescent="0.2">
      <c r="A395" s="3"/>
      <c r="B395" s="11"/>
    </row>
    <row r="396" spans="1:2" x14ac:dyDescent="0.2">
      <c r="A396" s="3"/>
      <c r="B396" s="11"/>
    </row>
    <row r="397" spans="1:2" x14ac:dyDescent="0.2">
      <c r="A397" s="3"/>
      <c r="B397" s="11"/>
    </row>
    <row r="398" spans="1:2" x14ac:dyDescent="0.2">
      <c r="A398" s="3"/>
      <c r="B398" s="15"/>
    </row>
    <row r="399" spans="1:2" x14ac:dyDescent="0.2">
      <c r="A399" s="3"/>
      <c r="B399" s="11"/>
    </row>
    <row r="400" spans="1:2" x14ac:dyDescent="0.2">
      <c r="A400" s="3"/>
      <c r="B400" s="11"/>
    </row>
    <row r="401" spans="1:2" x14ac:dyDescent="0.2">
      <c r="A401" s="3"/>
      <c r="B401" s="11"/>
    </row>
    <row r="402" spans="1:2" x14ac:dyDescent="0.2">
      <c r="A402" s="3"/>
      <c r="B402" s="11"/>
    </row>
    <row r="403" spans="1:2" x14ac:dyDescent="0.2">
      <c r="A403" s="3"/>
      <c r="B403" s="11"/>
    </row>
    <row r="404" spans="1:2" x14ac:dyDescent="0.2">
      <c r="A404" s="3"/>
      <c r="B404" s="15"/>
    </row>
    <row r="405" spans="1:2" x14ac:dyDescent="0.2">
      <c r="A405" s="3"/>
      <c r="B405" s="11"/>
    </row>
    <row r="406" spans="1:2" x14ac:dyDescent="0.2">
      <c r="A406" s="3"/>
      <c r="B406" s="11"/>
    </row>
    <row r="407" spans="1:2" x14ac:dyDescent="0.2">
      <c r="A407" s="3"/>
      <c r="B407" s="11"/>
    </row>
    <row r="408" spans="1:2" x14ac:dyDescent="0.2">
      <c r="A408" s="3"/>
      <c r="B408" s="15"/>
    </row>
    <row r="409" spans="1:2" x14ac:dyDescent="0.2">
      <c r="A409" s="3"/>
      <c r="B409" s="11"/>
    </row>
    <row r="410" spans="1:2" x14ac:dyDescent="0.2">
      <c r="A410" s="3"/>
      <c r="B410" s="11"/>
    </row>
    <row r="411" spans="1:2" x14ac:dyDescent="0.2">
      <c r="A411" s="3"/>
      <c r="B411" s="11"/>
    </row>
    <row r="412" spans="1:2" x14ac:dyDescent="0.2">
      <c r="A412" s="3"/>
      <c r="B412" s="11"/>
    </row>
    <row r="413" spans="1:2" x14ac:dyDescent="0.2">
      <c r="A413" s="3"/>
      <c r="B413" s="11"/>
    </row>
    <row r="414" spans="1:2" x14ac:dyDescent="0.2">
      <c r="A414" s="3"/>
      <c r="B414" s="11"/>
    </row>
    <row r="415" spans="1:2" x14ac:dyDescent="0.2">
      <c r="A415" s="3"/>
      <c r="B415" s="15"/>
    </row>
    <row r="416" spans="1:2" x14ac:dyDescent="0.2">
      <c r="A416" s="3"/>
      <c r="B416" s="11"/>
    </row>
    <row r="417" spans="1:2" x14ac:dyDescent="0.2">
      <c r="A417" s="3"/>
      <c r="B417" s="11"/>
    </row>
    <row r="418" spans="1:2" x14ac:dyDescent="0.2">
      <c r="A418" s="3"/>
      <c r="B418" s="11"/>
    </row>
    <row r="419" spans="1:2" x14ac:dyDescent="0.2">
      <c r="A419" s="3"/>
      <c r="B419" s="11"/>
    </row>
    <row r="420" spans="1:2" x14ac:dyDescent="0.2">
      <c r="A420" s="3"/>
      <c r="B420" s="11"/>
    </row>
    <row r="421" spans="1:2" x14ac:dyDescent="0.2">
      <c r="A421" s="3"/>
      <c r="B421" s="11"/>
    </row>
    <row r="422" spans="1:2" x14ac:dyDescent="0.2">
      <c r="A422" s="3"/>
      <c r="B422" s="11"/>
    </row>
    <row r="423" spans="1:2" x14ac:dyDescent="0.2">
      <c r="A423" s="3"/>
      <c r="B423" s="11"/>
    </row>
    <row r="424" spans="1:2" x14ac:dyDescent="0.2">
      <c r="A424" s="3"/>
      <c r="B424" s="11"/>
    </row>
    <row r="425" spans="1:2" x14ac:dyDescent="0.2">
      <c r="A425" s="3"/>
      <c r="B425" s="15"/>
    </row>
    <row r="426" spans="1:2" x14ac:dyDescent="0.2">
      <c r="A426" s="3"/>
      <c r="B426" s="11"/>
    </row>
    <row r="427" spans="1:2" x14ac:dyDescent="0.2">
      <c r="A427" s="3"/>
      <c r="B427" s="11"/>
    </row>
    <row r="428" spans="1:2" x14ac:dyDescent="0.2">
      <c r="A428" s="3"/>
      <c r="B428" s="11"/>
    </row>
    <row r="429" spans="1:2" x14ac:dyDescent="0.2">
      <c r="A429" s="3"/>
      <c r="B429" s="11"/>
    </row>
    <row r="430" spans="1:2" x14ac:dyDescent="0.2">
      <c r="A430" s="3"/>
      <c r="B430" s="11"/>
    </row>
    <row r="431" spans="1:2" x14ac:dyDescent="0.2">
      <c r="A431" s="3"/>
      <c r="B431" s="15"/>
    </row>
    <row r="432" spans="1:2" x14ac:dyDescent="0.2">
      <c r="A432" s="3"/>
      <c r="B432" s="11"/>
    </row>
    <row r="433" spans="1:2" x14ac:dyDescent="0.2">
      <c r="A433" s="3"/>
      <c r="B433" s="11"/>
    </row>
    <row r="434" spans="1:2" x14ac:dyDescent="0.2">
      <c r="A434" s="3"/>
      <c r="B434" s="11"/>
    </row>
    <row r="435" spans="1:2" x14ac:dyDescent="0.2">
      <c r="A435" s="3"/>
      <c r="B435" s="11"/>
    </row>
    <row r="436" spans="1:2" x14ac:dyDescent="0.2">
      <c r="A436" s="3"/>
      <c r="B436" s="11"/>
    </row>
    <row r="437" spans="1:2" x14ac:dyDescent="0.2">
      <c r="A437" s="3"/>
      <c r="B437" s="11"/>
    </row>
    <row r="438" spans="1:2" x14ac:dyDescent="0.2">
      <c r="A438" s="3"/>
      <c r="B438" s="11"/>
    </row>
    <row r="439" spans="1:2" x14ac:dyDescent="0.2">
      <c r="A439" s="3"/>
      <c r="B439" s="11"/>
    </row>
    <row r="440" spans="1:2" x14ac:dyDescent="0.2">
      <c r="A440" s="3"/>
      <c r="B440" s="11"/>
    </row>
    <row r="441" spans="1:2" x14ac:dyDescent="0.2">
      <c r="A441" s="3"/>
      <c r="B441" s="11"/>
    </row>
    <row r="442" spans="1:2" x14ac:dyDescent="0.2">
      <c r="A442" s="3"/>
      <c r="B442" s="11"/>
    </row>
    <row r="443" spans="1:2" x14ac:dyDescent="0.2">
      <c r="A443" s="3"/>
      <c r="B443" s="11"/>
    </row>
    <row r="444" spans="1:2" x14ac:dyDescent="0.2">
      <c r="A444" s="3"/>
      <c r="B444" s="15"/>
    </row>
    <row r="445" spans="1:2" x14ac:dyDescent="0.2">
      <c r="A445" s="3"/>
      <c r="B445" s="11"/>
    </row>
    <row r="446" spans="1:2" x14ac:dyDescent="0.2">
      <c r="A446" s="3"/>
      <c r="B446" s="11"/>
    </row>
    <row r="447" spans="1:2" x14ac:dyDescent="0.2">
      <c r="A447" s="3"/>
      <c r="B447" s="11"/>
    </row>
    <row r="448" spans="1:2" x14ac:dyDescent="0.2">
      <c r="A448" s="3"/>
      <c r="B448" s="11"/>
    </row>
    <row r="449" spans="1:2" x14ac:dyDescent="0.2">
      <c r="A449" s="3"/>
      <c r="B449" s="11"/>
    </row>
    <row r="450" spans="1:2" x14ac:dyDescent="0.2">
      <c r="A450" s="3"/>
      <c r="B450" s="11"/>
    </row>
    <row r="451" spans="1:2" x14ac:dyDescent="0.2">
      <c r="A451" s="3"/>
      <c r="B451" s="11"/>
    </row>
    <row r="452" spans="1:2" x14ac:dyDescent="0.2">
      <c r="A452" s="3"/>
      <c r="B452" s="11"/>
    </row>
    <row r="453" spans="1:2" x14ac:dyDescent="0.2">
      <c r="A453" s="3"/>
      <c r="B453" s="11"/>
    </row>
    <row r="454" spans="1:2" x14ac:dyDescent="0.2">
      <c r="A454" s="3"/>
      <c r="B454" s="11"/>
    </row>
    <row r="455" spans="1:2" x14ac:dyDescent="0.2">
      <c r="A455" s="3"/>
      <c r="B455" s="11"/>
    </row>
    <row r="456" spans="1:2" x14ac:dyDescent="0.2">
      <c r="A456" s="3"/>
      <c r="B456" s="11"/>
    </row>
    <row r="457" spans="1:2" x14ac:dyDescent="0.2">
      <c r="A457" s="3"/>
      <c r="B457" s="15"/>
    </row>
    <row r="458" spans="1:2" x14ac:dyDescent="0.2">
      <c r="A458" s="3"/>
      <c r="B458" s="11"/>
    </row>
    <row r="459" spans="1:2" x14ac:dyDescent="0.2">
      <c r="A459" s="3"/>
      <c r="B459" s="11"/>
    </row>
    <row r="460" spans="1:2" x14ac:dyDescent="0.2">
      <c r="A460" s="3"/>
      <c r="B460" s="11"/>
    </row>
    <row r="461" spans="1:2" x14ac:dyDescent="0.2">
      <c r="A461" s="3"/>
      <c r="B461" s="11"/>
    </row>
    <row r="462" spans="1:2" x14ac:dyDescent="0.2">
      <c r="A462" s="3"/>
      <c r="B462" s="15"/>
    </row>
    <row r="463" spans="1:2" x14ac:dyDescent="0.2">
      <c r="A463" s="3"/>
      <c r="B463" s="11"/>
    </row>
    <row r="464" spans="1:2" x14ac:dyDescent="0.2">
      <c r="A464" s="3"/>
      <c r="B464" s="11"/>
    </row>
    <row r="465" spans="1:2" x14ac:dyDescent="0.2">
      <c r="A465" s="3"/>
      <c r="B465" s="11"/>
    </row>
    <row r="466" spans="1:2" x14ac:dyDescent="0.2">
      <c r="A466" s="3"/>
      <c r="B466" s="11"/>
    </row>
    <row r="467" spans="1:2" x14ac:dyDescent="0.2">
      <c r="A467" s="3"/>
      <c r="B467" s="11"/>
    </row>
    <row r="468" spans="1:2" x14ac:dyDescent="0.2">
      <c r="A468" s="3"/>
      <c r="B468" s="11"/>
    </row>
    <row r="469" spans="1:2" x14ac:dyDescent="0.2">
      <c r="A469" s="3"/>
      <c r="B469" s="11"/>
    </row>
    <row r="470" spans="1:2" x14ac:dyDescent="0.2">
      <c r="A470" s="3"/>
      <c r="B470" s="11"/>
    </row>
    <row r="471" spans="1:2" x14ac:dyDescent="0.2">
      <c r="A471" s="3"/>
      <c r="B471" s="11"/>
    </row>
    <row r="472" spans="1:2" x14ac:dyDescent="0.2">
      <c r="A472" s="3"/>
      <c r="B472" s="11"/>
    </row>
    <row r="473" spans="1:2" x14ac:dyDescent="0.2">
      <c r="A473" s="3"/>
      <c r="B473" s="11"/>
    </row>
    <row r="474" spans="1:2" x14ac:dyDescent="0.2">
      <c r="A474" s="3"/>
      <c r="B474" s="15"/>
    </row>
    <row r="475" spans="1:2" x14ac:dyDescent="0.2">
      <c r="A475" s="3"/>
      <c r="B475" s="11"/>
    </row>
    <row r="476" spans="1:2" x14ac:dyDescent="0.2">
      <c r="A476" s="3"/>
      <c r="B476" s="11"/>
    </row>
    <row r="477" spans="1:2" x14ac:dyDescent="0.2">
      <c r="A477" s="3"/>
      <c r="B477" s="11"/>
    </row>
    <row r="478" spans="1:2" x14ac:dyDescent="0.2">
      <c r="A478" s="3"/>
      <c r="B478" s="11"/>
    </row>
    <row r="479" spans="1:2" x14ac:dyDescent="0.2">
      <c r="A479" s="3"/>
      <c r="B479" s="11"/>
    </row>
    <row r="480" spans="1:2" x14ac:dyDescent="0.2">
      <c r="A480" s="3"/>
      <c r="B480" s="11"/>
    </row>
    <row r="481" spans="1:2" x14ac:dyDescent="0.2">
      <c r="A481" s="3"/>
      <c r="B481" s="11"/>
    </row>
    <row r="482" spans="1:2" x14ac:dyDescent="0.2">
      <c r="A482" s="3"/>
      <c r="B482" s="11"/>
    </row>
    <row r="483" spans="1:2" x14ac:dyDescent="0.2">
      <c r="A483" s="3"/>
      <c r="B483" s="11"/>
    </row>
    <row r="484" spans="1:2" x14ac:dyDescent="0.2">
      <c r="A484" s="3"/>
      <c r="B484" s="11"/>
    </row>
    <row r="485" spans="1:2" x14ac:dyDescent="0.2">
      <c r="A485" s="3"/>
      <c r="B485" s="11"/>
    </row>
    <row r="486" spans="1:2" x14ac:dyDescent="0.2">
      <c r="A486" s="3"/>
      <c r="B486" s="11"/>
    </row>
    <row r="487" spans="1:2" x14ac:dyDescent="0.2">
      <c r="A487" s="3"/>
      <c r="B487" s="11"/>
    </row>
    <row r="488" spans="1:2" x14ac:dyDescent="0.2">
      <c r="A488" s="3"/>
      <c r="B488" s="11"/>
    </row>
    <row r="489" spans="1:2" x14ac:dyDescent="0.2">
      <c r="A489" s="3"/>
      <c r="B489" s="11"/>
    </row>
    <row r="490" spans="1:2" x14ac:dyDescent="0.2">
      <c r="A490" s="3"/>
      <c r="B490" s="11"/>
    </row>
    <row r="491" spans="1:2" x14ac:dyDescent="0.2">
      <c r="A491" s="3"/>
      <c r="B491" s="11"/>
    </row>
    <row r="492" spans="1:2" x14ac:dyDescent="0.2">
      <c r="A492" s="3"/>
      <c r="B492" s="11"/>
    </row>
    <row r="493" spans="1:2" x14ac:dyDescent="0.2">
      <c r="A493" s="3"/>
      <c r="B493" s="11"/>
    </row>
    <row r="494" spans="1:2" x14ac:dyDescent="0.2">
      <c r="A494" s="3"/>
      <c r="B494" s="11"/>
    </row>
    <row r="495" spans="1:2" x14ac:dyDescent="0.2">
      <c r="A495" s="3"/>
      <c r="B495" s="11"/>
    </row>
    <row r="496" spans="1:2" x14ac:dyDescent="0.2">
      <c r="A496" s="3"/>
      <c r="B496" s="11"/>
    </row>
    <row r="497" spans="1:2" x14ac:dyDescent="0.2">
      <c r="A497" s="3"/>
      <c r="B497" s="11"/>
    </row>
    <row r="498" spans="1:2" x14ac:dyDescent="0.2">
      <c r="A498" s="3"/>
      <c r="B498" s="11"/>
    </row>
    <row r="499" spans="1:2" x14ac:dyDescent="0.2">
      <c r="A499" s="3"/>
      <c r="B499" s="11"/>
    </row>
    <row r="500" spans="1:2" x14ac:dyDescent="0.2">
      <c r="A500" s="3"/>
      <c r="B500" s="11"/>
    </row>
    <row r="501" spans="1:2" x14ac:dyDescent="0.2">
      <c r="A501" s="3"/>
      <c r="B501" s="11"/>
    </row>
    <row r="502" spans="1:2" x14ac:dyDescent="0.2">
      <c r="A502" s="3"/>
      <c r="B502" s="11"/>
    </row>
    <row r="503" spans="1:2" x14ac:dyDescent="0.2">
      <c r="A503" s="3"/>
      <c r="B503" s="11"/>
    </row>
    <row r="504" spans="1:2" x14ac:dyDescent="0.2">
      <c r="A504" s="3"/>
      <c r="B504" s="11"/>
    </row>
    <row r="505" spans="1:2" x14ac:dyDescent="0.2">
      <c r="A505" s="3"/>
      <c r="B505" s="11"/>
    </row>
    <row r="506" spans="1:2" x14ac:dyDescent="0.2">
      <c r="A506" s="3"/>
      <c r="B506" s="11"/>
    </row>
    <row r="507" spans="1:2" x14ac:dyDescent="0.2">
      <c r="A507" s="3"/>
      <c r="B507" s="11"/>
    </row>
    <row r="508" spans="1:2" x14ac:dyDescent="0.2">
      <c r="A508" s="3"/>
      <c r="B508" s="11"/>
    </row>
    <row r="509" spans="1:2" x14ac:dyDescent="0.2">
      <c r="A509" s="3"/>
      <c r="B509" s="11"/>
    </row>
    <row r="510" spans="1:2" x14ac:dyDescent="0.2">
      <c r="A510" s="3"/>
      <c r="B510" s="11"/>
    </row>
    <row r="511" spans="1:2" x14ac:dyDescent="0.2">
      <c r="A511" s="3"/>
      <c r="B511" s="11"/>
    </row>
    <row r="512" spans="1:2" x14ac:dyDescent="0.2">
      <c r="A512" s="3"/>
      <c r="B512" s="11"/>
    </row>
    <row r="513" spans="1:2" x14ac:dyDescent="0.2">
      <c r="A513" s="3"/>
      <c r="B513" s="11"/>
    </row>
    <row r="514" spans="1:2" x14ac:dyDescent="0.2">
      <c r="A514" s="3"/>
      <c r="B514" s="11"/>
    </row>
    <row r="515" spans="1:2" x14ac:dyDescent="0.2">
      <c r="A515" s="3"/>
      <c r="B515" s="11"/>
    </row>
    <row r="516" spans="1:2" x14ac:dyDescent="0.2">
      <c r="A516" s="3"/>
      <c r="B516" s="11"/>
    </row>
    <row r="517" spans="1:2" x14ac:dyDescent="0.2">
      <c r="A517" s="3"/>
      <c r="B517" s="11"/>
    </row>
    <row r="518" spans="1:2" x14ac:dyDescent="0.2">
      <c r="A518" s="3"/>
      <c r="B518" s="11"/>
    </row>
    <row r="519" spans="1:2" x14ac:dyDescent="0.2">
      <c r="A519" s="3"/>
      <c r="B519" s="11"/>
    </row>
    <row r="520" spans="1:2" x14ac:dyDescent="0.2">
      <c r="A520" s="3"/>
      <c r="B520" s="15"/>
    </row>
    <row r="521" spans="1:2" x14ac:dyDescent="0.2">
      <c r="A521" s="3"/>
      <c r="B521" s="11"/>
    </row>
    <row r="522" spans="1:2" x14ac:dyDescent="0.2">
      <c r="A522" s="3"/>
      <c r="B522" s="11"/>
    </row>
    <row r="523" spans="1:2" x14ac:dyDescent="0.2">
      <c r="A523" s="3"/>
      <c r="B523" s="11"/>
    </row>
    <row r="524" spans="1:2" x14ac:dyDescent="0.2">
      <c r="A524" s="3"/>
      <c r="B524" s="11"/>
    </row>
    <row r="525" spans="1:2" x14ac:dyDescent="0.2">
      <c r="A525" s="3"/>
      <c r="B525" s="11"/>
    </row>
    <row r="526" spans="1:2" x14ac:dyDescent="0.2">
      <c r="A526" s="3"/>
      <c r="B526" s="11"/>
    </row>
    <row r="527" spans="1:2" x14ac:dyDescent="0.2">
      <c r="A527" s="3"/>
      <c r="B527" s="11"/>
    </row>
    <row r="528" spans="1:2" x14ac:dyDescent="0.2">
      <c r="A528" s="3"/>
      <c r="B528" s="11"/>
    </row>
    <row r="529" spans="1:2" x14ac:dyDescent="0.2">
      <c r="A529" s="3"/>
      <c r="B529" s="15"/>
    </row>
    <row r="530" spans="1:2" x14ac:dyDescent="0.2">
      <c r="A530" s="3"/>
      <c r="B530" s="11"/>
    </row>
    <row r="531" spans="1:2" x14ac:dyDescent="0.2">
      <c r="A531" s="3"/>
      <c r="B531" s="11"/>
    </row>
    <row r="532" spans="1:2" x14ac:dyDescent="0.2">
      <c r="A532" s="3"/>
      <c r="B532" s="11"/>
    </row>
    <row r="533" spans="1:2" x14ac:dyDescent="0.2">
      <c r="A533" s="3"/>
      <c r="B533" s="11"/>
    </row>
    <row r="534" spans="1:2" x14ac:dyDescent="0.2">
      <c r="A534" s="3"/>
      <c r="B534" s="11"/>
    </row>
    <row r="535" spans="1:2" x14ac:dyDescent="0.2">
      <c r="A535" s="3"/>
      <c r="B535" s="11"/>
    </row>
    <row r="536" spans="1:2" x14ac:dyDescent="0.2">
      <c r="A536" s="3"/>
      <c r="B536" s="11"/>
    </row>
    <row r="537" spans="1:2" x14ac:dyDescent="0.2">
      <c r="A537" s="3"/>
      <c r="B537" s="11"/>
    </row>
    <row r="538" spans="1:2" x14ac:dyDescent="0.2">
      <c r="A538" s="3"/>
      <c r="B538" s="11"/>
    </row>
    <row r="539" spans="1:2" x14ac:dyDescent="0.2">
      <c r="A539" s="3"/>
      <c r="B539" s="11"/>
    </row>
    <row r="540" spans="1:2" x14ac:dyDescent="0.2">
      <c r="A540" s="3"/>
      <c r="B540" s="15"/>
    </row>
    <row r="541" spans="1:2" x14ac:dyDescent="0.2">
      <c r="A541" s="3"/>
      <c r="B541" s="11"/>
    </row>
    <row r="542" spans="1:2" x14ac:dyDescent="0.2">
      <c r="A542" s="3"/>
      <c r="B542" s="11"/>
    </row>
    <row r="543" spans="1:2" x14ac:dyDescent="0.2">
      <c r="A543" s="3"/>
      <c r="B543" s="11"/>
    </row>
    <row r="544" spans="1:2" x14ac:dyDescent="0.2">
      <c r="A544" s="3"/>
      <c r="B544" s="11"/>
    </row>
    <row r="545" spans="1:2" x14ac:dyDescent="0.2">
      <c r="A545" s="3"/>
      <c r="B545" s="11"/>
    </row>
    <row r="546" spans="1:2" x14ac:dyDescent="0.2">
      <c r="A546" s="3"/>
      <c r="B546" s="11"/>
    </row>
    <row r="547" spans="1:2" x14ac:dyDescent="0.2">
      <c r="A547" s="3"/>
      <c r="B547" s="11"/>
    </row>
    <row r="548" spans="1:2" x14ac:dyDescent="0.2">
      <c r="A548" s="3"/>
      <c r="B548" s="15"/>
    </row>
    <row r="549" spans="1:2" x14ac:dyDescent="0.2">
      <c r="A549" s="3"/>
      <c r="B549" s="11"/>
    </row>
    <row r="550" spans="1:2" x14ac:dyDescent="0.2">
      <c r="A550" s="3"/>
      <c r="B550" s="11"/>
    </row>
    <row r="551" spans="1:2" x14ac:dyDescent="0.2">
      <c r="A551" s="3"/>
      <c r="B551" s="11"/>
    </row>
    <row r="552" spans="1:2" x14ac:dyDescent="0.2">
      <c r="A552" s="3"/>
      <c r="B552" s="11"/>
    </row>
    <row r="553" spans="1:2" x14ac:dyDescent="0.2">
      <c r="A553" s="3"/>
      <c r="B553" s="15"/>
    </row>
    <row r="554" spans="1:2" x14ac:dyDescent="0.2">
      <c r="A554" s="3"/>
      <c r="B554" s="11"/>
    </row>
    <row r="555" spans="1:2" x14ac:dyDescent="0.2">
      <c r="A555" s="3"/>
      <c r="B555" s="11"/>
    </row>
    <row r="556" spans="1:2" x14ac:dyDescent="0.2">
      <c r="A556" s="3"/>
      <c r="B556" s="11"/>
    </row>
    <row r="557" spans="1:2" x14ac:dyDescent="0.2">
      <c r="A557" s="3"/>
      <c r="B557" s="11"/>
    </row>
    <row r="558" spans="1:2" x14ac:dyDescent="0.2">
      <c r="A558" s="3"/>
      <c r="B558" s="11"/>
    </row>
    <row r="559" spans="1:2" x14ac:dyDescent="0.2">
      <c r="A559" s="3"/>
      <c r="B559" s="11"/>
    </row>
    <row r="560" spans="1:2" x14ac:dyDescent="0.2">
      <c r="A560" s="3"/>
      <c r="B560" s="11"/>
    </row>
    <row r="561" spans="1:2" x14ac:dyDescent="0.2">
      <c r="A561" s="3"/>
      <c r="B561" s="15"/>
    </row>
    <row r="562" spans="1:2" x14ac:dyDescent="0.2">
      <c r="A562" s="3"/>
      <c r="B562" s="11"/>
    </row>
    <row r="563" spans="1:2" x14ac:dyDescent="0.2">
      <c r="A563" s="3"/>
      <c r="B563" s="11"/>
    </row>
    <row r="564" spans="1:2" x14ac:dyDescent="0.2">
      <c r="A564" s="3"/>
      <c r="B564" s="11"/>
    </row>
    <row r="565" spans="1:2" x14ac:dyDescent="0.2">
      <c r="A565" s="3"/>
      <c r="B565" s="15"/>
    </row>
    <row r="566" spans="1:2" x14ac:dyDescent="0.2">
      <c r="A566" s="3"/>
      <c r="B566" s="11"/>
    </row>
    <row r="567" spans="1:2" x14ac:dyDescent="0.2">
      <c r="A567" s="3"/>
      <c r="B567" s="11"/>
    </row>
    <row r="568" spans="1:2" x14ac:dyDescent="0.2">
      <c r="A568" s="3"/>
      <c r="B568" s="11"/>
    </row>
    <row r="569" spans="1:2" x14ac:dyDescent="0.2">
      <c r="A569" s="3"/>
      <c r="B569" s="11"/>
    </row>
    <row r="570" spans="1:2" x14ac:dyDescent="0.2">
      <c r="A570" s="3"/>
      <c r="B570" s="11"/>
    </row>
    <row r="571" spans="1:2" x14ac:dyDescent="0.2">
      <c r="A571" s="3"/>
      <c r="B571" s="11"/>
    </row>
    <row r="572" spans="1:2" x14ac:dyDescent="0.2">
      <c r="A572" s="3"/>
      <c r="B572" s="15"/>
    </row>
    <row r="573" spans="1:2" x14ac:dyDescent="0.2">
      <c r="A573" s="3"/>
      <c r="B573" s="11"/>
    </row>
    <row r="574" spans="1:2" x14ac:dyDescent="0.2">
      <c r="A574" s="3"/>
      <c r="B574" s="11"/>
    </row>
    <row r="575" spans="1:2" x14ac:dyDescent="0.2">
      <c r="A575" s="3"/>
      <c r="B575" s="11"/>
    </row>
    <row r="576" spans="1:2" x14ac:dyDescent="0.2">
      <c r="A576" s="3"/>
      <c r="B576" s="11"/>
    </row>
    <row r="577" spans="1:2" x14ac:dyDescent="0.2">
      <c r="A577" s="3"/>
      <c r="B577" s="11"/>
    </row>
    <row r="578" spans="1:2" x14ac:dyDescent="0.2">
      <c r="A578" s="3"/>
      <c r="B578" s="11"/>
    </row>
    <row r="579" spans="1:2" x14ac:dyDescent="0.2">
      <c r="A579" s="3"/>
      <c r="B579" s="11"/>
    </row>
    <row r="580" spans="1:2" x14ac:dyDescent="0.2">
      <c r="A580" s="3"/>
      <c r="B580" s="11"/>
    </row>
    <row r="581" spans="1:2" x14ac:dyDescent="0.2">
      <c r="A581" s="3"/>
      <c r="B581" s="11"/>
    </row>
    <row r="582" spans="1:2" x14ac:dyDescent="0.2">
      <c r="A582" s="3"/>
      <c r="B582" s="11"/>
    </row>
    <row r="583" spans="1:2" x14ac:dyDescent="0.2">
      <c r="A583" s="3"/>
      <c r="B583" s="11"/>
    </row>
    <row r="584" spans="1:2" x14ac:dyDescent="0.2">
      <c r="A584" s="3"/>
      <c r="B584" s="11"/>
    </row>
    <row r="585" spans="1:2" x14ac:dyDescent="0.2">
      <c r="A585" s="3"/>
      <c r="B585" s="11"/>
    </row>
    <row r="586" spans="1:2" x14ac:dyDescent="0.2">
      <c r="A586" s="3"/>
      <c r="B586" s="15"/>
    </row>
    <row r="587" spans="1:2" x14ac:dyDescent="0.2">
      <c r="A587" s="3"/>
      <c r="B587" s="11"/>
    </row>
    <row r="588" spans="1:2" x14ac:dyDescent="0.2">
      <c r="A588" s="3"/>
      <c r="B588" s="11"/>
    </row>
    <row r="589" spans="1:2" x14ac:dyDescent="0.2">
      <c r="A589" s="3"/>
      <c r="B589" s="11"/>
    </row>
    <row r="590" spans="1:2" x14ac:dyDescent="0.2">
      <c r="A590" s="3"/>
      <c r="B590" s="11"/>
    </row>
    <row r="591" spans="1:2" x14ac:dyDescent="0.2">
      <c r="A591" s="3"/>
      <c r="B591" s="11"/>
    </row>
    <row r="592" spans="1:2" x14ac:dyDescent="0.2">
      <c r="A592" s="3"/>
      <c r="B592" s="11"/>
    </row>
    <row r="593" spans="1:2" x14ac:dyDescent="0.2">
      <c r="A593" s="3"/>
      <c r="B593" s="11"/>
    </row>
    <row r="594" spans="1:2" x14ac:dyDescent="0.2">
      <c r="A594" s="3"/>
      <c r="B594" s="11"/>
    </row>
    <row r="595" spans="1:2" x14ac:dyDescent="0.2">
      <c r="A595" s="3"/>
      <c r="B595" s="15"/>
    </row>
    <row r="596" spans="1:2" x14ac:dyDescent="0.2">
      <c r="A596" s="3"/>
      <c r="B596" s="11"/>
    </row>
    <row r="597" spans="1:2" x14ac:dyDescent="0.2">
      <c r="A597" s="3"/>
      <c r="B597" s="11"/>
    </row>
    <row r="598" spans="1:2" x14ac:dyDescent="0.2">
      <c r="A598" s="3"/>
      <c r="B598" s="11"/>
    </row>
    <row r="599" spans="1:2" x14ac:dyDescent="0.2">
      <c r="A599" s="3"/>
      <c r="B599" s="11"/>
    </row>
    <row r="600" spans="1:2" x14ac:dyDescent="0.2">
      <c r="A600" s="3"/>
      <c r="B600" s="11"/>
    </row>
    <row r="601" spans="1:2" x14ac:dyDescent="0.2">
      <c r="A601" s="3"/>
      <c r="B601" s="11"/>
    </row>
    <row r="602" spans="1:2" x14ac:dyDescent="0.2">
      <c r="A602" s="3"/>
      <c r="B602" s="11"/>
    </row>
    <row r="603" spans="1:2" x14ac:dyDescent="0.2">
      <c r="A603" s="3"/>
      <c r="B603" s="11"/>
    </row>
    <row r="604" spans="1:2" x14ac:dyDescent="0.2">
      <c r="A604" s="3"/>
      <c r="B604" s="11"/>
    </row>
    <row r="605" spans="1:2" x14ac:dyDescent="0.2">
      <c r="A605" s="3"/>
      <c r="B605" s="11"/>
    </row>
    <row r="606" spans="1:2" x14ac:dyDescent="0.2">
      <c r="A606" s="3"/>
      <c r="B606" s="11"/>
    </row>
    <row r="607" spans="1:2" x14ac:dyDescent="0.2">
      <c r="A607" s="3"/>
      <c r="B607" s="11"/>
    </row>
    <row r="608" spans="1:2" x14ac:dyDescent="0.2">
      <c r="A608" s="3"/>
      <c r="B608" s="15"/>
    </row>
    <row r="609" spans="1:2" x14ac:dyDescent="0.2">
      <c r="A609" s="3"/>
      <c r="B609" s="11"/>
    </row>
    <row r="610" spans="1:2" x14ac:dyDescent="0.2">
      <c r="A610" s="3"/>
      <c r="B610" s="11"/>
    </row>
    <row r="611" spans="1:2" x14ac:dyDescent="0.2">
      <c r="A611" s="3"/>
      <c r="B611" s="11"/>
    </row>
    <row r="612" spans="1:2" x14ac:dyDescent="0.2">
      <c r="A612" s="3"/>
      <c r="B612" s="11"/>
    </row>
    <row r="613" spans="1:2" x14ac:dyDescent="0.2">
      <c r="A613" s="3"/>
      <c r="B613" s="11"/>
    </row>
    <row r="614" spans="1:2" x14ac:dyDescent="0.2">
      <c r="A614" s="3"/>
      <c r="B614" s="11"/>
    </row>
    <row r="615" spans="1:2" x14ac:dyDescent="0.2">
      <c r="A615" s="3"/>
      <c r="B615" s="11"/>
    </row>
    <row r="616" spans="1:2" x14ac:dyDescent="0.2">
      <c r="A616" s="3"/>
      <c r="B616" s="11"/>
    </row>
    <row r="617" spans="1:2" x14ac:dyDescent="0.2">
      <c r="A617" s="3"/>
      <c r="B617" s="11"/>
    </row>
    <row r="618" spans="1:2" x14ac:dyDescent="0.2">
      <c r="A618" s="3"/>
      <c r="B618" s="11"/>
    </row>
    <row r="619" spans="1:2" x14ac:dyDescent="0.2">
      <c r="A619" s="3"/>
      <c r="B619" s="11"/>
    </row>
    <row r="620" spans="1:2" x14ac:dyDescent="0.2">
      <c r="A620" s="3"/>
      <c r="B620" s="15"/>
    </row>
    <row r="621" spans="1:2" x14ac:dyDescent="0.2">
      <c r="A621" s="3"/>
      <c r="B621" s="11"/>
    </row>
    <row r="622" spans="1:2" x14ac:dyDescent="0.2">
      <c r="A622" s="3"/>
      <c r="B622" s="11"/>
    </row>
    <row r="623" spans="1:2" x14ac:dyDescent="0.2">
      <c r="A623" s="3"/>
      <c r="B623" s="11"/>
    </row>
    <row r="624" spans="1:2" x14ac:dyDescent="0.2">
      <c r="A624" s="3"/>
      <c r="B624" s="11"/>
    </row>
    <row r="625" spans="1:2" x14ac:dyDescent="0.2">
      <c r="A625" s="3"/>
      <c r="B625" s="11"/>
    </row>
    <row r="626" spans="1:2" x14ac:dyDescent="0.2">
      <c r="A626" s="3"/>
      <c r="B626" s="11"/>
    </row>
    <row r="627" spans="1:2" x14ac:dyDescent="0.2">
      <c r="A627" s="3"/>
      <c r="B627" s="11"/>
    </row>
    <row r="628" spans="1:2" x14ac:dyDescent="0.2">
      <c r="A628" s="3"/>
      <c r="B628" s="11"/>
    </row>
    <row r="629" spans="1:2" x14ac:dyDescent="0.2">
      <c r="A629" s="3"/>
      <c r="B629" s="11"/>
    </row>
    <row r="630" spans="1:2" x14ac:dyDescent="0.2">
      <c r="A630" s="3"/>
      <c r="B630" s="11"/>
    </row>
    <row r="631" spans="1:2" x14ac:dyDescent="0.2">
      <c r="A631" s="3"/>
      <c r="B631" s="11"/>
    </row>
    <row r="632" spans="1:2" x14ac:dyDescent="0.2">
      <c r="A632" s="3"/>
      <c r="B632" s="11"/>
    </row>
    <row r="633" spans="1:2" x14ac:dyDescent="0.2">
      <c r="A633" s="3"/>
      <c r="B633" s="11"/>
    </row>
    <row r="634" spans="1:2" x14ac:dyDescent="0.2">
      <c r="A634" s="3"/>
      <c r="B634" s="11"/>
    </row>
    <row r="635" spans="1:2" x14ac:dyDescent="0.2">
      <c r="A635" s="3"/>
      <c r="B635" s="11"/>
    </row>
    <row r="636" spans="1:2" x14ac:dyDescent="0.2">
      <c r="A636" s="3"/>
      <c r="B636" s="11"/>
    </row>
    <row r="637" spans="1:2" x14ac:dyDescent="0.2">
      <c r="A637" s="3"/>
      <c r="B637" s="11"/>
    </row>
    <row r="638" spans="1:2" x14ac:dyDescent="0.2">
      <c r="A638" s="3"/>
      <c r="B638" s="15"/>
    </row>
    <row r="639" spans="1:2" x14ac:dyDescent="0.2">
      <c r="A639" s="3"/>
      <c r="B639" s="11"/>
    </row>
    <row r="640" spans="1:2" x14ac:dyDescent="0.2">
      <c r="A640" s="3"/>
      <c r="B640" s="11"/>
    </row>
    <row r="641" spans="1:2" x14ac:dyDescent="0.2">
      <c r="A641" s="3"/>
      <c r="B641" s="11"/>
    </row>
    <row r="642" spans="1:2" x14ac:dyDescent="0.2">
      <c r="A642" s="3"/>
      <c r="B642" s="11"/>
    </row>
    <row r="643" spans="1:2" x14ac:dyDescent="0.2">
      <c r="A643" s="3"/>
      <c r="B643" s="11"/>
    </row>
    <row r="644" spans="1:2" x14ac:dyDescent="0.2">
      <c r="A644" s="3"/>
      <c r="B644" s="11"/>
    </row>
    <row r="645" spans="1:2" x14ac:dyDescent="0.2">
      <c r="A645" s="3"/>
      <c r="B645" s="11"/>
    </row>
    <row r="646" spans="1:2" x14ac:dyDescent="0.2">
      <c r="A646" s="3"/>
      <c r="B646" s="11"/>
    </row>
    <row r="647" spans="1:2" x14ac:dyDescent="0.2">
      <c r="A647" s="3"/>
      <c r="B647" s="11"/>
    </row>
    <row r="648" spans="1:2" x14ac:dyDescent="0.2">
      <c r="A648" s="3"/>
      <c r="B648" s="11"/>
    </row>
    <row r="649" spans="1:2" x14ac:dyDescent="0.2">
      <c r="A649" s="3"/>
      <c r="B649" s="11"/>
    </row>
    <row r="650" spans="1:2" x14ac:dyDescent="0.2">
      <c r="A650" s="3"/>
      <c r="B650" s="11"/>
    </row>
    <row r="651" spans="1:2" x14ac:dyDescent="0.2">
      <c r="A651" s="3"/>
      <c r="B651" s="11"/>
    </row>
    <row r="652" spans="1:2" x14ac:dyDescent="0.2">
      <c r="A652" s="3"/>
      <c r="B652" s="11"/>
    </row>
    <row r="653" spans="1:2" x14ac:dyDescent="0.2">
      <c r="A653" s="3"/>
      <c r="B653" s="11"/>
    </row>
    <row r="654" spans="1:2" x14ac:dyDescent="0.2">
      <c r="A654" s="3"/>
      <c r="B654" s="11"/>
    </row>
    <row r="655" spans="1:2" x14ac:dyDescent="0.2">
      <c r="A655" s="3"/>
      <c r="B655" s="11"/>
    </row>
    <row r="656" spans="1:2" x14ac:dyDescent="0.2">
      <c r="A656" s="3"/>
      <c r="B656" s="11"/>
    </row>
    <row r="657" spans="1:2" x14ac:dyDescent="0.2">
      <c r="A657" s="3"/>
      <c r="B657" s="11"/>
    </row>
    <row r="658" spans="1:2" x14ac:dyDescent="0.2">
      <c r="A658" s="3"/>
      <c r="B658" s="15"/>
    </row>
    <row r="659" spans="1:2" x14ac:dyDescent="0.2">
      <c r="A659" s="3"/>
      <c r="B659" s="11"/>
    </row>
    <row r="660" spans="1:2" x14ac:dyDescent="0.2">
      <c r="A660" s="3"/>
      <c r="B660" s="11"/>
    </row>
    <row r="661" spans="1:2" x14ac:dyDescent="0.2">
      <c r="A661" s="3"/>
      <c r="B661" s="11"/>
    </row>
    <row r="662" spans="1:2" x14ac:dyDescent="0.2">
      <c r="A662" s="3"/>
      <c r="B662" s="15"/>
    </row>
    <row r="663" spans="1:2" x14ac:dyDescent="0.2">
      <c r="A663" s="3"/>
      <c r="B663" s="11"/>
    </row>
    <row r="664" spans="1:2" x14ac:dyDescent="0.2">
      <c r="A664" s="3"/>
      <c r="B664" s="11"/>
    </row>
    <row r="665" spans="1:2" x14ac:dyDescent="0.2">
      <c r="A665" s="3"/>
      <c r="B665" s="11"/>
    </row>
    <row r="666" spans="1:2" x14ac:dyDescent="0.2">
      <c r="A666" s="3"/>
      <c r="B666" s="11"/>
    </row>
    <row r="667" spans="1:2" x14ac:dyDescent="0.2">
      <c r="A667" s="3"/>
      <c r="B667" s="11"/>
    </row>
    <row r="668" spans="1:2" x14ac:dyDescent="0.2">
      <c r="A668" s="3"/>
      <c r="B668" s="11"/>
    </row>
    <row r="669" spans="1:2" x14ac:dyDescent="0.2">
      <c r="A669" s="3"/>
      <c r="B669" s="11"/>
    </row>
    <row r="670" spans="1:2" x14ac:dyDescent="0.2">
      <c r="A670" s="3"/>
      <c r="B670" s="11"/>
    </row>
    <row r="671" spans="1:2" x14ac:dyDescent="0.2">
      <c r="A671" s="3"/>
      <c r="B671" s="11"/>
    </row>
    <row r="672" spans="1:2" x14ac:dyDescent="0.2">
      <c r="A672" s="3"/>
      <c r="B672" s="11"/>
    </row>
    <row r="673" spans="1:2" x14ac:dyDescent="0.2">
      <c r="A673" s="3"/>
      <c r="B673" s="11"/>
    </row>
    <row r="674" spans="1:2" x14ac:dyDescent="0.2">
      <c r="A674" s="3"/>
      <c r="B674" s="11"/>
    </row>
    <row r="675" spans="1:2" x14ac:dyDescent="0.2">
      <c r="A675" s="3"/>
      <c r="B675" s="11"/>
    </row>
    <row r="676" spans="1:2" x14ac:dyDescent="0.2">
      <c r="A676" s="3"/>
      <c r="B676" s="11"/>
    </row>
    <row r="677" spans="1:2" x14ac:dyDescent="0.2">
      <c r="A677" s="3"/>
      <c r="B677" s="11"/>
    </row>
    <row r="678" spans="1:2" x14ac:dyDescent="0.2">
      <c r="A678" s="3"/>
      <c r="B678" s="11"/>
    </row>
    <row r="679" spans="1:2" x14ac:dyDescent="0.2">
      <c r="A679" s="3"/>
      <c r="B679" s="11"/>
    </row>
    <row r="680" spans="1:2" x14ac:dyDescent="0.2">
      <c r="A680" s="3"/>
      <c r="B680" s="11"/>
    </row>
    <row r="681" spans="1:2" x14ac:dyDescent="0.2">
      <c r="A681" s="3"/>
      <c r="B681" s="11"/>
    </row>
    <row r="682" spans="1:2" x14ac:dyDescent="0.2">
      <c r="A682" s="3"/>
      <c r="B682" s="11"/>
    </row>
    <row r="683" spans="1:2" x14ac:dyDescent="0.2">
      <c r="A683" s="3"/>
      <c r="B683" s="11"/>
    </row>
    <row r="684" spans="1:2" x14ac:dyDescent="0.2">
      <c r="A684" s="3"/>
      <c r="B684" s="11"/>
    </row>
    <row r="685" spans="1:2" x14ac:dyDescent="0.2">
      <c r="A685" s="3"/>
      <c r="B685" s="11"/>
    </row>
    <row r="686" spans="1:2" x14ac:dyDescent="0.2">
      <c r="A686" s="3"/>
      <c r="B686" s="11"/>
    </row>
    <row r="687" spans="1:2" x14ac:dyDescent="0.2">
      <c r="A687" s="3"/>
      <c r="B687" s="11"/>
    </row>
    <row r="688" spans="1:2" x14ac:dyDescent="0.2">
      <c r="A688" s="3"/>
      <c r="B688" s="11"/>
    </row>
    <row r="689" spans="1:2" x14ac:dyDescent="0.2">
      <c r="A689" s="3"/>
      <c r="B689" s="11"/>
    </row>
    <row r="690" spans="1:2" x14ac:dyDescent="0.2">
      <c r="A690" s="3"/>
      <c r="B690" s="11"/>
    </row>
    <row r="691" spans="1:2" x14ac:dyDescent="0.2">
      <c r="A691" s="3"/>
      <c r="B691" s="11"/>
    </row>
    <row r="692" spans="1:2" x14ac:dyDescent="0.2">
      <c r="A692" s="3"/>
      <c r="B692" s="11"/>
    </row>
    <row r="693" spans="1:2" x14ac:dyDescent="0.2">
      <c r="A693" s="3"/>
      <c r="B693" s="11"/>
    </row>
    <row r="694" spans="1:2" x14ac:dyDescent="0.2">
      <c r="A694" s="3"/>
      <c r="B694" s="11"/>
    </row>
    <row r="695" spans="1:2" x14ac:dyDescent="0.2">
      <c r="A695" s="3"/>
      <c r="B695" s="15"/>
    </row>
    <row r="696" spans="1:2" x14ac:dyDescent="0.2">
      <c r="A696" s="3"/>
      <c r="B696" s="11"/>
    </row>
    <row r="697" spans="1:2" x14ac:dyDescent="0.2">
      <c r="A697" s="3"/>
      <c r="B697" s="11"/>
    </row>
    <row r="698" spans="1:2" x14ac:dyDescent="0.2">
      <c r="A698" s="3"/>
      <c r="B698" s="11"/>
    </row>
    <row r="699" spans="1:2" x14ac:dyDescent="0.2">
      <c r="A699" s="3"/>
      <c r="B699" s="11"/>
    </row>
    <row r="700" spans="1:2" x14ac:dyDescent="0.2">
      <c r="A700" s="3"/>
      <c r="B700" s="11"/>
    </row>
    <row r="701" spans="1:2" x14ac:dyDescent="0.2">
      <c r="A701" s="3"/>
      <c r="B701" s="11"/>
    </row>
    <row r="702" spans="1:2" x14ac:dyDescent="0.2">
      <c r="A702" s="3"/>
      <c r="B702" s="11"/>
    </row>
    <row r="703" spans="1:2" x14ac:dyDescent="0.2">
      <c r="A703" s="3"/>
      <c r="B703" s="11"/>
    </row>
    <row r="704" spans="1:2" x14ac:dyDescent="0.2">
      <c r="A704" s="3"/>
      <c r="B704" s="11"/>
    </row>
    <row r="705" spans="1:2" x14ac:dyDescent="0.2">
      <c r="A705" s="3"/>
      <c r="B705" s="11"/>
    </row>
    <row r="706" spans="1:2" x14ac:dyDescent="0.2">
      <c r="A706" s="3"/>
      <c r="B706" s="11"/>
    </row>
    <row r="707" spans="1:2" x14ac:dyDescent="0.2">
      <c r="A707" s="3"/>
      <c r="B707" s="11"/>
    </row>
    <row r="708" spans="1:2" x14ac:dyDescent="0.2">
      <c r="A708" s="3"/>
      <c r="B708" s="11"/>
    </row>
    <row r="709" spans="1:2" x14ac:dyDescent="0.2">
      <c r="A709" s="3"/>
      <c r="B709" s="11"/>
    </row>
    <row r="710" spans="1:2" x14ac:dyDescent="0.2">
      <c r="A710" s="3"/>
      <c r="B710" s="11"/>
    </row>
    <row r="711" spans="1:2" x14ac:dyDescent="0.2">
      <c r="A711" s="3"/>
      <c r="B711" s="11"/>
    </row>
    <row r="712" spans="1:2" x14ac:dyDescent="0.2">
      <c r="A712" s="3"/>
      <c r="B712" s="11"/>
    </row>
    <row r="713" spans="1:2" x14ac:dyDescent="0.2">
      <c r="A713" s="3"/>
      <c r="B713" s="11"/>
    </row>
    <row r="714" spans="1:2" x14ac:dyDescent="0.2">
      <c r="A714" s="3"/>
      <c r="B714" s="11"/>
    </row>
    <row r="715" spans="1:2" x14ac:dyDescent="0.2">
      <c r="A715" s="3"/>
      <c r="B715" s="11"/>
    </row>
    <row r="716" spans="1:2" x14ac:dyDescent="0.2">
      <c r="A716" s="3"/>
      <c r="B716" s="11"/>
    </row>
    <row r="717" spans="1:2" x14ac:dyDescent="0.2">
      <c r="A717" s="3"/>
      <c r="B717" s="11"/>
    </row>
    <row r="718" spans="1:2" x14ac:dyDescent="0.2">
      <c r="A718" s="3"/>
      <c r="B718" s="11"/>
    </row>
    <row r="719" spans="1:2" x14ac:dyDescent="0.2">
      <c r="A719" s="3"/>
      <c r="B719" s="11"/>
    </row>
    <row r="720" spans="1:2" x14ac:dyDescent="0.2">
      <c r="A720" s="3"/>
      <c r="B720" s="11"/>
    </row>
    <row r="721" spans="1:2" x14ac:dyDescent="0.2">
      <c r="A721" s="3"/>
      <c r="B721" s="11"/>
    </row>
    <row r="722" spans="1:2" x14ac:dyDescent="0.2">
      <c r="A722" s="3"/>
      <c r="B722" s="11"/>
    </row>
    <row r="723" spans="1:2" x14ac:dyDescent="0.2">
      <c r="A723" s="3"/>
      <c r="B723" s="11"/>
    </row>
    <row r="724" spans="1:2" x14ac:dyDescent="0.2">
      <c r="A724" s="3"/>
      <c r="B724" s="11"/>
    </row>
    <row r="725" spans="1:2" x14ac:dyDescent="0.2">
      <c r="A725" s="3"/>
      <c r="B725" s="11"/>
    </row>
    <row r="726" spans="1:2" x14ac:dyDescent="0.2">
      <c r="A726" s="3"/>
      <c r="B726" s="11"/>
    </row>
    <row r="727" spans="1:2" x14ac:dyDescent="0.2">
      <c r="A727" s="3"/>
      <c r="B727" s="11"/>
    </row>
    <row r="728" spans="1:2" x14ac:dyDescent="0.2">
      <c r="A728" s="3"/>
      <c r="B728" s="11"/>
    </row>
    <row r="729" spans="1:2" x14ac:dyDescent="0.2">
      <c r="A729" s="3"/>
      <c r="B729" s="11"/>
    </row>
    <row r="730" spans="1:2" x14ac:dyDescent="0.2">
      <c r="A730" s="3"/>
      <c r="B730" s="11"/>
    </row>
    <row r="731" spans="1:2" x14ac:dyDescent="0.2">
      <c r="A731" s="3"/>
      <c r="B731" s="11"/>
    </row>
    <row r="732" spans="1:2" x14ac:dyDescent="0.2">
      <c r="A732" s="3"/>
      <c r="B732" s="11"/>
    </row>
    <row r="733" spans="1:2" x14ac:dyDescent="0.2">
      <c r="A733" s="3"/>
      <c r="B733" s="11"/>
    </row>
    <row r="734" spans="1:2" x14ac:dyDescent="0.2">
      <c r="A734" s="3"/>
      <c r="B734" s="11"/>
    </row>
    <row r="735" spans="1:2" x14ac:dyDescent="0.2">
      <c r="A735" s="3"/>
      <c r="B735" s="11"/>
    </row>
    <row r="736" spans="1:2" x14ac:dyDescent="0.2">
      <c r="A736" s="3"/>
      <c r="B736" s="11"/>
    </row>
    <row r="737" spans="1:2" x14ac:dyDescent="0.2">
      <c r="A737" s="3"/>
      <c r="B737" s="11"/>
    </row>
    <row r="738" spans="1:2" x14ac:dyDescent="0.2">
      <c r="A738" s="3"/>
      <c r="B738" s="11"/>
    </row>
    <row r="739" spans="1:2" x14ac:dyDescent="0.2">
      <c r="A739" s="3"/>
      <c r="B739" s="11"/>
    </row>
    <row r="740" spans="1:2" x14ac:dyDescent="0.2">
      <c r="A740" s="3"/>
      <c r="B740" s="11"/>
    </row>
    <row r="741" spans="1:2" x14ac:dyDescent="0.2">
      <c r="A741" s="3"/>
      <c r="B741" s="11"/>
    </row>
    <row r="742" spans="1:2" x14ac:dyDescent="0.2">
      <c r="A742" s="3"/>
      <c r="B742" s="15"/>
    </row>
    <row r="743" spans="1:2" x14ac:dyDescent="0.2">
      <c r="A743" s="3"/>
      <c r="B743" s="11"/>
    </row>
    <row r="744" spans="1:2" x14ac:dyDescent="0.2">
      <c r="A744" s="3"/>
      <c r="B744" s="11"/>
    </row>
    <row r="745" spans="1:2" x14ac:dyDescent="0.2">
      <c r="A745" s="3"/>
      <c r="B745" s="15"/>
    </row>
    <row r="746" spans="1:2" x14ac:dyDescent="0.2">
      <c r="A746" s="3"/>
      <c r="B746" s="11"/>
    </row>
    <row r="747" spans="1:2" x14ac:dyDescent="0.2">
      <c r="A747" s="3"/>
      <c r="B747" s="11"/>
    </row>
    <row r="748" spans="1:2" x14ac:dyDescent="0.2">
      <c r="A748" s="3"/>
      <c r="B748" s="11"/>
    </row>
    <row r="749" spans="1:2" x14ac:dyDescent="0.2">
      <c r="A749" s="3"/>
      <c r="B749" s="11"/>
    </row>
    <row r="750" spans="1:2" x14ac:dyDescent="0.2">
      <c r="A750" s="3"/>
      <c r="B750" s="11"/>
    </row>
    <row r="751" spans="1:2" x14ac:dyDescent="0.2">
      <c r="A751" s="3"/>
      <c r="B751" s="11"/>
    </row>
    <row r="752" spans="1:2" x14ac:dyDescent="0.2">
      <c r="A752" s="3"/>
      <c r="B752" s="11"/>
    </row>
    <row r="753" spans="1:2" x14ac:dyDescent="0.2">
      <c r="A753" s="3"/>
      <c r="B753" s="11"/>
    </row>
    <row r="754" spans="1:2" x14ac:dyDescent="0.2">
      <c r="A754" s="3"/>
      <c r="B754" s="11"/>
    </row>
    <row r="755" spans="1:2" x14ac:dyDescent="0.2">
      <c r="A755" s="3"/>
      <c r="B755" s="15"/>
    </row>
    <row r="756" spans="1:2" x14ac:dyDescent="0.2">
      <c r="A756" s="3"/>
      <c r="B756" s="11"/>
    </row>
    <row r="757" spans="1:2" x14ac:dyDescent="0.2">
      <c r="A757" s="3"/>
      <c r="B757" s="11"/>
    </row>
    <row r="758" spans="1:2" x14ac:dyDescent="0.2">
      <c r="A758" s="3"/>
      <c r="B758" s="11"/>
    </row>
    <row r="759" spans="1:2" x14ac:dyDescent="0.2">
      <c r="A759" s="3"/>
      <c r="B759" s="11"/>
    </row>
    <row r="760" spans="1:2" x14ac:dyDescent="0.2">
      <c r="A760" s="3"/>
      <c r="B760" s="11"/>
    </row>
    <row r="761" spans="1:2" x14ac:dyDescent="0.2">
      <c r="A761" s="3"/>
      <c r="B761" s="11"/>
    </row>
    <row r="762" spans="1:2" x14ac:dyDescent="0.2">
      <c r="A762" s="3"/>
      <c r="B762" s="11"/>
    </row>
    <row r="763" spans="1:2" x14ac:dyDescent="0.2">
      <c r="A763" s="3"/>
      <c r="B763" s="11"/>
    </row>
    <row r="764" spans="1:2" x14ac:dyDescent="0.2">
      <c r="A764" s="3"/>
      <c r="B764" s="11"/>
    </row>
    <row r="765" spans="1:2" x14ac:dyDescent="0.2">
      <c r="A765" s="3"/>
      <c r="B765" s="11"/>
    </row>
    <row r="766" spans="1:2" x14ac:dyDescent="0.2">
      <c r="A766" s="3"/>
      <c r="B766" s="11"/>
    </row>
    <row r="767" spans="1:2" x14ac:dyDescent="0.2">
      <c r="A767" s="3"/>
      <c r="B767" s="11"/>
    </row>
    <row r="768" spans="1:2" x14ac:dyDescent="0.2">
      <c r="A768" s="3"/>
      <c r="B768" s="11"/>
    </row>
    <row r="769" spans="1:2" x14ac:dyDescent="0.2">
      <c r="A769" s="3"/>
      <c r="B769" s="11"/>
    </row>
    <row r="770" spans="1:2" x14ac:dyDescent="0.2">
      <c r="A770" s="3"/>
      <c r="B770" s="11"/>
    </row>
    <row r="771" spans="1:2" x14ac:dyDescent="0.2">
      <c r="A771" s="3"/>
      <c r="B771" s="11"/>
    </row>
    <row r="772" spans="1:2" x14ac:dyDescent="0.2">
      <c r="A772" s="3"/>
      <c r="B772" s="11"/>
    </row>
    <row r="773" spans="1:2" x14ac:dyDescent="0.2">
      <c r="A773" s="3"/>
      <c r="B773" s="11"/>
    </row>
    <row r="774" spans="1:2" x14ac:dyDescent="0.2">
      <c r="A774" s="3"/>
      <c r="B774" s="11"/>
    </row>
    <row r="775" spans="1:2" x14ac:dyDescent="0.2">
      <c r="A775" s="3"/>
      <c r="B775" s="11"/>
    </row>
    <row r="776" spans="1:2" x14ac:dyDescent="0.2">
      <c r="A776" s="3"/>
      <c r="B776" s="11"/>
    </row>
    <row r="777" spans="1:2" x14ac:dyDescent="0.2">
      <c r="A777" s="3"/>
      <c r="B777" s="11"/>
    </row>
    <row r="778" spans="1:2" x14ac:dyDescent="0.2">
      <c r="A778" s="3"/>
      <c r="B778" s="11"/>
    </row>
    <row r="779" spans="1:2" x14ac:dyDescent="0.2">
      <c r="A779" s="3"/>
      <c r="B779" s="11"/>
    </row>
    <row r="780" spans="1:2" x14ac:dyDescent="0.2">
      <c r="A780" s="3"/>
      <c r="B780" s="11"/>
    </row>
    <row r="781" spans="1:2" x14ac:dyDescent="0.2">
      <c r="A781" s="3"/>
      <c r="B781" s="11"/>
    </row>
    <row r="782" spans="1:2" x14ac:dyDescent="0.2">
      <c r="A782" s="3"/>
      <c r="B782" s="11"/>
    </row>
    <row r="783" spans="1:2" x14ac:dyDescent="0.2">
      <c r="A783" s="3"/>
      <c r="B783" s="11"/>
    </row>
    <row r="784" spans="1:2" x14ac:dyDescent="0.2">
      <c r="A784" s="3"/>
      <c r="B784" s="11"/>
    </row>
    <row r="785" spans="1:2" x14ac:dyDescent="0.2">
      <c r="A785" s="3"/>
      <c r="B785" s="11"/>
    </row>
    <row r="786" spans="1:2" x14ac:dyDescent="0.2">
      <c r="A786" s="3"/>
      <c r="B786" s="11"/>
    </row>
    <row r="787" spans="1:2" x14ac:dyDescent="0.2">
      <c r="A787" s="3"/>
      <c r="B787" s="11"/>
    </row>
    <row r="788" spans="1:2" x14ac:dyDescent="0.2">
      <c r="A788" s="3"/>
      <c r="B788" s="11"/>
    </row>
    <row r="789" spans="1:2" x14ac:dyDescent="0.2">
      <c r="A789" s="3"/>
      <c r="B789" s="11"/>
    </row>
    <row r="790" spans="1:2" x14ac:dyDescent="0.2">
      <c r="A790" s="3"/>
      <c r="B790" s="11"/>
    </row>
    <row r="791" spans="1:2" x14ac:dyDescent="0.2">
      <c r="A791" s="3"/>
      <c r="B791" s="11"/>
    </row>
    <row r="792" spans="1:2" x14ac:dyDescent="0.2">
      <c r="A792" s="3"/>
      <c r="B792" s="11"/>
    </row>
    <row r="793" spans="1:2" x14ac:dyDescent="0.2">
      <c r="A793" s="3"/>
      <c r="B793" s="11"/>
    </row>
    <row r="794" spans="1:2" x14ac:dyDescent="0.2">
      <c r="A794" s="3"/>
      <c r="B794" s="11"/>
    </row>
    <row r="795" spans="1:2" x14ac:dyDescent="0.2">
      <c r="A795" s="3"/>
      <c r="B795" s="11"/>
    </row>
    <row r="796" spans="1:2" x14ac:dyDescent="0.2">
      <c r="A796" s="3"/>
      <c r="B796" s="11"/>
    </row>
    <row r="797" spans="1:2" x14ac:dyDescent="0.2">
      <c r="A797" s="3"/>
      <c r="B797" s="11"/>
    </row>
    <row r="798" spans="1:2" x14ac:dyDescent="0.2">
      <c r="A798" s="3"/>
      <c r="B798" s="11"/>
    </row>
    <row r="799" spans="1:2" x14ac:dyDescent="0.2">
      <c r="A799" s="3"/>
      <c r="B799" s="11"/>
    </row>
    <row r="800" spans="1:2" x14ac:dyDescent="0.2">
      <c r="A800" s="3"/>
      <c r="B800" s="11"/>
    </row>
    <row r="801" spans="1:2" x14ac:dyDescent="0.2">
      <c r="A801" s="3"/>
      <c r="B801" s="11"/>
    </row>
    <row r="802" spans="1:2" x14ac:dyDescent="0.2">
      <c r="A802" s="3"/>
      <c r="B802" s="11"/>
    </row>
    <row r="803" spans="1:2" x14ac:dyDescent="0.2">
      <c r="A803" s="3"/>
      <c r="B803" s="11"/>
    </row>
    <row r="804" spans="1:2" x14ac:dyDescent="0.2">
      <c r="A804" s="3"/>
      <c r="B804" s="11"/>
    </row>
    <row r="805" spans="1:2" x14ac:dyDescent="0.2">
      <c r="A805" s="3"/>
      <c r="B805" s="11"/>
    </row>
    <row r="806" spans="1:2" x14ac:dyDescent="0.2">
      <c r="A806" s="3"/>
      <c r="B806" s="11"/>
    </row>
    <row r="807" spans="1:2" x14ac:dyDescent="0.2">
      <c r="A807" s="3"/>
      <c r="B807" s="11"/>
    </row>
    <row r="808" spans="1:2" x14ac:dyDescent="0.2">
      <c r="A808" s="3"/>
      <c r="B808" s="11"/>
    </row>
    <row r="809" spans="1:2" x14ac:dyDescent="0.2">
      <c r="A809" s="3"/>
      <c r="B809" s="11"/>
    </row>
    <row r="810" spans="1:2" x14ac:dyDescent="0.2">
      <c r="A810" s="3"/>
      <c r="B810" s="11"/>
    </row>
    <row r="811" spans="1:2" x14ac:dyDescent="0.2">
      <c r="A811" s="3"/>
      <c r="B811" s="11"/>
    </row>
    <row r="812" spans="1:2" x14ac:dyDescent="0.2">
      <c r="A812" s="3"/>
      <c r="B812" s="11"/>
    </row>
    <row r="813" spans="1:2" x14ac:dyDescent="0.2">
      <c r="A813" s="3"/>
      <c r="B813" s="11"/>
    </row>
    <row r="814" spans="1:2" x14ac:dyDescent="0.2">
      <c r="A814" s="3"/>
      <c r="B814" s="11"/>
    </row>
    <row r="815" spans="1:2" x14ac:dyDescent="0.2">
      <c r="A815" s="3"/>
      <c r="B815" s="11"/>
    </row>
    <row r="816" spans="1:2" x14ac:dyDescent="0.2">
      <c r="A816" s="3"/>
      <c r="B816" s="11"/>
    </row>
    <row r="817" spans="1:2" x14ac:dyDescent="0.2">
      <c r="A817" s="3"/>
      <c r="B817" s="11"/>
    </row>
    <row r="818" spans="1:2" x14ac:dyDescent="0.2">
      <c r="A818" s="3"/>
      <c r="B818" s="11"/>
    </row>
    <row r="819" spans="1:2" x14ac:dyDescent="0.2">
      <c r="A819" s="3"/>
      <c r="B819" s="15"/>
    </row>
    <row r="820" spans="1:2" x14ac:dyDescent="0.2">
      <c r="A820" s="3"/>
      <c r="B820" s="11"/>
    </row>
    <row r="821" spans="1:2" x14ac:dyDescent="0.2">
      <c r="A821" s="3"/>
      <c r="B821" s="11"/>
    </row>
    <row r="822" spans="1:2" x14ac:dyDescent="0.2">
      <c r="A822" s="3"/>
      <c r="B822" s="11"/>
    </row>
    <row r="823" spans="1:2" x14ac:dyDescent="0.2">
      <c r="A823" s="3"/>
      <c r="B823" s="11"/>
    </row>
    <row r="824" spans="1:2" x14ac:dyDescent="0.2">
      <c r="A824" s="3"/>
      <c r="B824" s="11"/>
    </row>
    <row r="825" spans="1:2" x14ac:dyDescent="0.2">
      <c r="A825" s="3"/>
      <c r="B825" s="11"/>
    </row>
    <row r="826" spans="1:2" x14ac:dyDescent="0.2">
      <c r="A826" s="3"/>
      <c r="B826" s="11"/>
    </row>
    <row r="827" spans="1:2" x14ac:dyDescent="0.2">
      <c r="A827" s="3"/>
      <c r="B827" s="11"/>
    </row>
    <row r="828" spans="1:2" x14ac:dyDescent="0.2">
      <c r="A828" s="3"/>
      <c r="B828" s="11"/>
    </row>
    <row r="829" spans="1:2" x14ac:dyDescent="0.2">
      <c r="A829" s="3"/>
      <c r="B829" s="11"/>
    </row>
    <row r="830" spans="1:2" x14ac:dyDescent="0.2">
      <c r="A830" s="3"/>
      <c r="B830" s="11"/>
    </row>
    <row r="831" spans="1:2" x14ac:dyDescent="0.2">
      <c r="A831" s="3"/>
      <c r="B831" s="11"/>
    </row>
    <row r="832" spans="1:2" x14ac:dyDescent="0.2">
      <c r="A832" s="3"/>
      <c r="B832" s="11"/>
    </row>
    <row r="833" spans="1:2" x14ac:dyDescent="0.2">
      <c r="A833" s="3"/>
      <c r="B833" s="11"/>
    </row>
    <row r="834" spans="1:2" x14ac:dyDescent="0.2">
      <c r="A834" s="3"/>
      <c r="B834" s="11"/>
    </row>
    <row r="835" spans="1:2" x14ac:dyDescent="0.2">
      <c r="A835" s="3"/>
      <c r="B835" s="11"/>
    </row>
    <row r="836" spans="1:2" x14ac:dyDescent="0.2">
      <c r="A836" s="3"/>
      <c r="B836" s="15"/>
    </row>
    <row r="837" spans="1:2" x14ac:dyDescent="0.2">
      <c r="A837" s="3"/>
      <c r="B837" s="11"/>
    </row>
    <row r="838" spans="1:2" x14ac:dyDescent="0.2">
      <c r="A838" s="3"/>
      <c r="B838" s="11"/>
    </row>
    <row r="839" spans="1:2" x14ac:dyDescent="0.2">
      <c r="A839" s="3"/>
      <c r="B839" s="15"/>
    </row>
    <row r="840" spans="1:2" x14ac:dyDescent="0.2">
      <c r="A840" s="3"/>
      <c r="B840" s="11"/>
    </row>
    <row r="841" spans="1:2" x14ac:dyDescent="0.2">
      <c r="A841" s="3"/>
      <c r="B841" s="11"/>
    </row>
    <row r="842" spans="1:2" x14ac:dyDescent="0.2">
      <c r="A842" s="3"/>
      <c r="B842" s="11"/>
    </row>
    <row r="843" spans="1:2" x14ac:dyDescent="0.2">
      <c r="A843" s="3"/>
      <c r="B843" s="11"/>
    </row>
    <row r="844" spans="1:2" x14ac:dyDescent="0.2">
      <c r="A844" s="3"/>
      <c r="B844" s="11"/>
    </row>
    <row r="845" spans="1:2" x14ac:dyDescent="0.2">
      <c r="A845" s="3"/>
      <c r="B845" s="15"/>
    </row>
    <row r="846" spans="1:2" x14ac:dyDescent="0.2">
      <c r="A846" s="3"/>
      <c r="B846" s="11"/>
    </row>
    <row r="847" spans="1:2" x14ac:dyDescent="0.2">
      <c r="A847" s="3"/>
      <c r="B847" s="11"/>
    </row>
    <row r="848" spans="1:2" x14ac:dyDescent="0.2">
      <c r="A848" s="3"/>
      <c r="B848" s="11"/>
    </row>
    <row r="849" spans="1:2" x14ac:dyDescent="0.2">
      <c r="A849" s="3"/>
      <c r="B849" s="11"/>
    </row>
    <row r="850" spans="1:2" x14ac:dyDescent="0.2">
      <c r="A850" s="3"/>
      <c r="B850" s="11"/>
    </row>
    <row r="851" spans="1:2" x14ac:dyDescent="0.2">
      <c r="A851" s="3"/>
      <c r="B851" s="11"/>
    </row>
    <row r="852" spans="1:2" x14ac:dyDescent="0.2">
      <c r="A852" s="3"/>
      <c r="B852" s="11"/>
    </row>
    <row r="853" spans="1:2" x14ac:dyDescent="0.2">
      <c r="A853" s="3"/>
      <c r="B853" s="11"/>
    </row>
    <row r="854" spans="1:2" x14ac:dyDescent="0.2">
      <c r="A854" s="3"/>
      <c r="B854" s="15"/>
    </row>
    <row r="855" spans="1:2" x14ac:dyDescent="0.2">
      <c r="A855" s="3"/>
      <c r="B855" s="11"/>
    </row>
    <row r="856" spans="1:2" x14ac:dyDescent="0.2">
      <c r="A856" s="3"/>
      <c r="B856" s="11"/>
    </row>
    <row r="857" spans="1:2" x14ac:dyDescent="0.2">
      <c r="A857" s="3"/>
      <c r="B857" s="11"/>
    </row>
    <row r="858" spans="1:2" x14ac:dyDescent="0.2">
      <c r="A858" s="3"/>
      <c r="B858" s="11"/>
    </row>
    <row r="859" spans="1:2" x14ac:dyDescent="0.2">
      <c r="A859" s="3"/>
      <c r="B859" s="11"/>
    </row>
    <row r="860" spans="1:2" x14ac:dyDescent="0.2">
      <c r="A860" s="3"/>
      <c r="B860" s="11"/>
    </row>
    <row r="861" spans="1:2" x14ac:dyDescent="0.2">
      <c r="A861" s="3"/>
      <c r="B861" s="11"/>
    </row>
    <row r="862" spans="1:2" x14ac:dyDescent="0.2">
      <c r="A862" s="3"/>
      <c r="B862" s="11"/>
    </row>
    <row r="863" spans="1:2" x14ac:dyDescent="0.2">
      <c r="A863" s="3"/>
      <c r="B863" s="11"/>
    </row>
    <row r="864" spans="1:2" x14ac:dyDescent="0.2">
      <c r="A864" s="3"/>
      <c r="B864" s="11"/>
    </row>
    <row r="865" spans="1:2" x14ac:dyDescent="0.2">
      <c r="A865" s="3"/>
      <c r="B865" s="11"/>
    </row>
    <row r="866" spans="1:2" x14ac:dyDescent="0.2">
      <c r="A866" s="3"/>
      <c r="B866" s="11"/>
    </row>
    <row r="867" spans="1:2" x14ac:dyDescent="0.2">
      <c r="A867" s="3"/>
      <c r="B867" s="11"/>
    </row>
    <row r="868" spans="1:2" x14ac:dyDescent="0.2">
      <c r="A868" s="3"/>
      <c r="B868" s="11"/>
    </row>
    <row r="869" spans="1:2" x14ac:dyDescent="0.2">
      <c r="A869" s="3"/>
      <c r="B869" s="11"/>
    </row>
    <row r="870" spans="1:2" x14ac:dyDescent="0.2">
      <c r="A870" s="3"/>
      <c r="B870" s="11"/>
    </row>
    <row r="871" spans="1:2" x14ac:dyDescent="0.2">
      <c r="A871" s="3"/>
      <c r="B871" s="11"/>
    </row>
    <row r="872" spans="1:2" x14ac:dyDescent="0.2">
      <c r="A872" s="3"/>
      <c r="B872" s="11"/>
    </row>
    <row r="873" spans="1:2" x14ac:dyDescent="0.2">
      <c r="A873" s="3"/>
      <c r="B873" s="11"/>
    </row>
    <row r="874" spans="1:2" x14ac:dyDescent="0.2">
      <c r="A874" s="3"/>
      <c r="B874" s="11"/>
    </row>
    <row r="875" spans="1:2" x14ac:dyDescent="0.2">
      <c r="A875" s="3"/>
      <c r="B875" s="11"/>
    </row>
    <row r="876" spans="1:2" x14ac:dyDescent="0.2">
      <c r="A876" s="3"/>
      <c r="B876" s="15"/>
    </row>
    <row r="877" spans="1:2" x14ac:dyDescent="0.2">
      <c r="A877" s="3"/>
      <c r="B877" s="11"/>
    </row>
    <row r="878" spans="1:2" x14ac:dyDescent="0.2">
      <c r="A878" s="3"/>
      <c r="B878" s="11"/>
    </row>
    <row r="879" spans="1:2" x14ac:dyDescent="0.2">
      <c r="A879" s="3"/>
      <c r="B879" s="11"/>
    </row>
    <row r="880" spans="1:2" x14ac:dyDescent="0.2">
      <c r="A880" s="3"/>
      <c r="B880" s="11"/>
    </row>
    <row r="881" spans="1:2" x14ac:dyDescent="0.2">
      <c r="A881" s="3"/>
      <c r="B881" s="11"/>
    </row>
    <row r="882" spans="1:2" x14ac:dyDescent="0.2">
      <c r="A882" s="3"/>
      <c r="B882" s="11"/>
    </row>
    <row r="883" spans="1:2" x14ac:dyDescent="0.2">
      <c r="A883" s="3"/>
      <c r="B883" s="15"/>
    </row>
    <row r="884" spans="1:2" x14ac:dyDescent="0.2">
      <c r="A884" s="3"/>
      <c r="B884" s="11"/>
    </row>
    <row r="885" spans="1:2" x14ac:dyDescent="0.2">
      <c r="A885" s="3"/>
      <c r="B885" s="11"/>
    </row>
    <row r="886" spans="1:2" x14ac:dyDescent="0.2">
      <c r="A886" s="3"/>
      <c r="B886" s="11"/>
    </row>
    <row r="887" spans="1:2" x14ac:dyDescent="0.2">
      <c r="A887" s="3"/>
      <c r="B887" s="11"/>
    </row>
    <row r="888" spans="1:2" x14ac:dyDescent="0.2">
      <c r="A888" s="3"/>
      <c r="B888" s="11"/>
    </row>
    <row r="889" spans="1:2" x14ac:dyDescent="0.2">
      <c r="A889" s="3"/>
      <c r="B889" s="11"/>
    </row>
    <row r="890" spans="1:2" x14ac:dyDescent="0.2">
      <c r="A890" s="3"/>
      <c r="B890" s="11"/>
    </row>
    <row r="891" spans="1:2" x14ac:dyDescent="0.2">
      <c r="A891" s="3"/>
      <c r="B891" s="11"/>
    </row>
    <row r="892" spans="1:2" x14ac:dyDescent="0.2">
      <c r="A892" s="3"/>
      <c r="B892" s="11"/>
    </row>
    <row r="893" spans="1:2" x14ac:dyDescent="0.2">
      <c r="A893" s="3"/>
      <c r="B893" s="11"/>
    </row>
    <row r="894" spans="1:2" x14ac:dyDescent="0.2">
      <c r="A894" s="3"/>
      <c r="B894" s="11"/>
    </row>
    <row r="895" spans="1:2" x14ac:dyDescent="0.2">
      <c r="A895" s="3"/>
      <c r="B895" s="11"/>
    </row>
    <row r="896" spans="1:2" x14ac:dyDescent="0.2">
      <c r="A896" s="3"/>
      <c r="B896" s="11"/>
    </row>
    <row r="897" spans="1:2" x14ac:dyDescent="0.2">
      <c r="A897" s="3"/>
      <c r="B897" s="11"/>
    </row>
    <row r="898" spans="1:2" x14ac:dyDescent="0.2">
      <c r="A898" s="3"/>
      <c r="B898" s="11"/>
    </row>
    <row r="899" spans="1:2" x14ac:dyDescent="0.2">
      <c r="A899" s="3"/>
      <c r="B899" s="11"/>
    </row>
    <row r="900" spans="1:2" x14ac:dyDescent="0.2">
      <c r="A900" s="3"/>
      <c r="B900" s="11"/>
    </row>
    <row r="901" spans="1:2" x14ac:dyDescent="0.2">
      <c r="A901" s="3"/>
      <c r="B901" s="11"/>
    </row>
    <row r="902" spans="1:2" x14ac:dyDescent="0.2">
      <c r="A902" s="3"/>
      <c r="B902" s="11"/>
    </row>
    <row r="903" spans="1:2" x14ac:dyDescent="0.2">
      <c r="A903" s="3"/>
      <c r="B903" s="11"/>
    </row>
    <row r="904" spans="1:2" x14ac:dyDescent="0.2">
      <c r="A904" s="3"/>
      <c r="B904" s="11"/>
    </row>
    <row r="905" spans="1:2" x14ac:dyDescent="0.2">
      <c r="A905" s="3"/>
      <c r="B905" s="11"/>
    </row>
    <row r="906" spans="1:2" x14ac:dyDescent="0.2">
      <c r="A906" s="3"/>
      <c r="B906" s="11"/>
    </row>
    <row r="907" spans="1:2" x14ac:dyDescent="0.2">
      <c r="A907" s="3"/>
      <c r="B907" s="11"/>
    </row>
    <row r="908" spans="1:2" x14ac:dyDescent="0.2">
      <c r="A908" s="3"/>
      <c r="B908" s="11"/>
    </row>
    <row r="909" spans="1:2" x14ac:dyDescent="0.2">
      <c r="A909" s="3"/>
      <c r="B909" s="11"/>
    </row>
    <row r="910" spans="1:2" x14ac:dyDescent="0.2">
      <c r="A910" s="3"/>
      <c r="B910" s="11"/>
    </row>
    <row r="911" spans="1:2" x14ac:dyDescent="0.2">
      <c r="A911" s="3"/>
      <c r="B911" s="11"/>
    </row>
    <row r="912" spans="1:2" x14ac:dyDescent="0.2">
      <c r="A912" s="3"/>
      <c r="B912" s="11"/>
    </row>
    <row r="913" spans="1:2" x14ac:dyDescent="0.2">
      <c r="A913" s="3"/>
      <c r="B913" s="11"/>
    </row>
    <row r="914" spans="1:2" x14ac:dyDescent="0.2">
      <c r="A914" s="3"/>
      <c r="B914" s="11"/>
    </row>
    <row r="915" spans="1:2" x14ac:dyDescent="0.2">
      <c r="A915" s="3"/>
      <c r="B915" s="11"/>
    </row>
    <row r="916" spans="1:2" x14ac:dyDescent="0.2">
      <c r="A916" s="3"/>
      <c r="B916" s="11"/>
    </row>
    <row r="917" spans="1:2" x14ac:dyDescent="0.2">
      <c r="A917" s="3"/>
      <c r="B917" s="11"/>
    </row>
    <row r="918" spans="1:2" x14ac:dyDescent="0.2">
      <c r="A918" s="3"/>
      <c r="B918" s="11"/>
    </row>
    <row r="919" spans="1:2" x14ac:dyDescent="0.2">
      <c r="A919" s="3"/>
      <c r="B919" s="11"/>
    </row>
    <row r="920" spans="1:2" x14ac:dyDescent="0.2">
      <c r="A920" s="3"/>
      <c r="B920" s="11"/>
    </row>
    <row r="921" spans="1:2" x14ac:dyDescent="0.2">
      <c r="A921" s="3"/>
      <c r="B921" s="11"/>
    </row>
    <row r="922" spans="1:2" x14ac:dyDescent="0.2">
      <c r="A922" s="3"/>
      <c r="B922" s="11"/>
    </row>
    <row r="923" spans="1:2" x14ac:dyDescent="0.2">
      <c r="A923" s="3"/>
      <c r="B923" s="11"/>
    </row>
    <row r="924" spans="1:2" x14ac:dyDescent="0.2">
      <c r="A924" s="3"/>
      <c r="B924" s="11"/>
    </row>
    <row r="925" spans="1:2" x14ac:dyDescent="0.2">
      <c r="A925" s="3"/>
      <c r="B925" s="11"/>
    </row>
    <row r="926" spans="1:2" x14ac:dyDescent="0.2">
      <c r="A926" s="3"/>
      <c r="B926" s="11"/>
    </row>
    <row r="927" spans="1:2" x14ac:dyDescent="0.2">
      <c r="A927" s="3"/>
      <c r="B927" s="11"/>
    </row>
    <row r="928" spans="1:2" x14ac:dyDescent="0.2">
      <c r="A928" s="3"/>
      <c r="B928" s="11"/>
    </row>
    <row r="929" spans="1:2" x14ac:dyDescent="0.2">
      <c r="A929" s="3"/>
      <c r="B929" s="11"/>
    </row>
    <row r="930" spans="1:2" x14ac:dyDescent="0.2">
      <c r="A930" s="3"/>
      <c r="B930" s="11"/>
    </row>
    <row r="931" spans="1:2" x14ac:dyDescent="0.2">
      <c r="A931" s="3"/>
      <c r="B931" s="11"/>
    </row>
    <row r="932" spans="1:2" x14ac:dyDescent="0.2">
      <c r="A932" s="3"/>
      <c r="B932" s="11"/>
    </row>
    <row r="933" spans="1:2" x14ac:dyDescent="0.2">
      <c r="A933" s="3"/>
      <c r="B933" s="11"/>
    </row>
    <row r="934" spans="1:2" x14ac:dyDescent="0.2">
      <c r="A934" s="3"/>
      <c r="B934" s="11"/>
    </row>
    <row r="935" spans="1:2" x14ac:dyDescent="0.2">
      <c r="A935" s="3"/>
      <c r="B935" s="11"/>
    </row>
    <row r="936" spans="1:2" x14ac:dyDescent="0.2">
      <c r="A936" s="3"/>
      <c r="B936" s="11"/>
    </row>
    <row r="937" spans="1:2" x14ac:dyDescent="0.2">
      <c r="A937" s="3"/>
      <c r="B937" s="11"/>
    </row>
    <row r="938" spans="1:2" x14ac:dyDescent="0.2">
      <c r="A938" s="3"/>
      <c r="B938" s="11"/>
    </row>
    <row r="939" spans="1:2" x14ac:dyDescent="0.2">
      <c r="A939" s="3"/>
      <c r="B939" s="11"/>
    </row>
    <row r="940" spans="1:2" x14ac:dyDescent="0.2">
      <c r="A940" s="3"/>
      <c r="B940" s="11"/>
    </row>
    <row r="941" spans="1:2" x14ac:dyDescent="0.2">
      <c r="A941" s="3"/>
      <c r="B941" s="11"/>
    </row>
    <row r="942" spans="1:2" x14ac:dyDescent="0.2">
      <c r="A942" s="3"/>
      <c r="B942" s="11"/>
    </row>
    <row r="943" spans="1:2" x14ac:dyDescent="0.2">
      <c r="A943" s="3"/>
      <c r="B943" s="11"/>
    </row>
    <row r="944" spans="1:2" x14ac:dyDescent="0.2">
      <c r="A944" s="3"/>
      <c r="B944" s="11"/>
    </row>
    <row r="945" spans="1:2" x14ac:dyDescent="0.2">
      <c r="A945" s="3"/>
      <c r="B945" s="11"/>
    </row>
    <row r="946" spans="1:2" x14ac:dyDescent="0.2">
      <c r="A946" s="3"/>
      <c r="B946" s="11"/>
    </row>
    <row r="947" spans="1:2" x14ac:dyDescent="0.2">
      <c r="A947" s="3"/>
      <c r="B947" s="11"/>
    </row>
    <row r="948" spans="1:2" x14ac:dyDescent="0.2">
      <c r="A948" s="3"/>
      <c r="B948" s="11"/>
    </row>
    <row r="949" spans="1:2" x14ac:dyDescent="0.2">
      <c r="A949" s="3"/>
      <c r="B949" s="15"/>
    </row>
    <row r="950" spans="1:2" x14ac:dyDescent="0.2">
      <c r="A950" s="3"/>
      <c r="B950" s="11"/>
    </row>
    <row r="951" spans="1:2" x14ac:dyDescent="0.2">
      <c r="A951" s="3"/>
      <c r="B951" s="11"/>
    </row>
    <row r="952" spans="1:2" x14ac:dyDescent="0.2">
      <c r="A952" s="3"/>
      <c r="B952" s="15"/>
    </row>
    <row r="953" spans="1:2" x14ac:dyDescent="0.2">
      <c r="A953" s="3"/>
      <c r="B953" s="11"/>
    </row>
    <row r="954" spans="1:2" x14ac:dyDescent="0.2">
      <c r="A954" s="3"/>
      <c r="B954" s="11"/>
    </row>
    <row r="955" spans="1:2" x14ac:dyDescent="0.2">
      <c r="A955" s="3"/>
      <c r="B955" s="11"/>
    </row>
    <row r="956" spans="1:2" x14ac:dyDescent="0.2">
      <c r="A956" s="3"/>
      <c r="B956" s="11"/>
    </row>
    <row r="957" spans="1:2" x14ac:dyDescent="0.2">
      <c r="A957" s="3"/>
      <c r="B957" s="11"/>
    </row>
    <row r="958" spans="1:2" x14ac:dyDescent="0.2">
      <c r="A958" s="3"/>
      <c r="B958" s="11"/>
    </row>
    <row r="959" spans="1:2" x14ac:dyDescent="0.2">
      <c r="A959" s="3"/>
      <c r="B959" s="11"/>
    </row>
    <row r="960" spans="1:2" x14ac:dyDescent="0.2">
      <c r="A960" s="3"/>
      <c r="B960" s="11"/>
    </row>
    <row r="961" spans="1:2" x14ac:dyDescent="0.2">
      <c r="A961" s="3"/>
      <c r="B961" s="11"/>
    </row>
    <row r="962" spans="1:2" x14ac:dyDescent="0.2">
      <c r="A962" s="3"/>
      <c r="B962" s="11"/>
    </row>
    <row r="963" spans="1:2" x14ac:dyDescent="0.2">
      <c r="A963" s="3"/>
      <c r="B963" s="11"/>
    </row>
    <row r="964" spans="1:2" x14ac:dyDescent="0.2">
      <c r="A964" s="3"/>
      <c r="B964" s="11"/>
    </row>
    <row r="965" spans="1:2" x14ac:dyDescent="0.2">
      <c r="A965" s="3"/>
      <c r="B965" s="15"/>
    </row>
    <row r="966" spans="1:2" x14ac:dyDescent="0.2">
      <c r="A966" s="3"/>
      <c r="B966" s="11"/>
    </row>
    <row r="967" spans="1:2" x14ac:dyDescent="0.2">
      <c r="A967" s="3"/>
      <c r="B967" s="11"/>
    </row>
    <row r="968" spans="1:2" x14ac:dyDescent="0.2">
      <c r="A968" s="3"/>
      <c r="B968" s="11"/>
    </row>
    <row r="969" spans="1:2" x14ac:dyDescent="0.2">
      <c r="A969" s="3"/>
      <c r="B969" s="11"/>
    </row>
    <row r="970" spans="1:2" x14ac:dyDescent="0.2">
      <c r="A970" s="3"/>
      <c r="B970" s="11"/>
    </row>
    <row r="971" spans="1:2" x14ac:dyDescent="0.2">
      <c r="A971" s="3"/>
      <c r="B971" s="11"/>
    </row>
    <row r="972" spans="1:2" x14ac:dyDescent="0.2">
      <c r="A972" s="3"/>
      <c r="B972" s="11"/>
    </row>
    <row r="973" spans="1:2" x14ac:dyDescent="0.2">
      <c r="A973" s="3"/>
      <c r="B973" s="11"/>
    </row>
    <row r="974" spans="1:2" x14ac:dyDescent="0.2">
      <c r="A974" s="3"/>
      <c r="B974" s="11"/>
    </row>
    <row r="975" spans="1:2" x14ac:dyDescent="0.2">
      <c r="A975" s="3"/>
      <c r="B975" s="11"/>
    </row>
    <row r="976" spans="1:2" x14ac:dyDescent="0.2">
      <c r="A976" s="3"/>
      <c r="B976" s="11"/>
    </row>
    <row r="977" spans="1:2" x14ac:dyDescent="0.2">
      <c r="A977" s="3"/>
      <c r="B977" s="11"/>
    </row>
    <row r="978" spans="1:2" x14ac:dyDescent="0.2">
      <c r="A978" s="3"/>
      <c r="B978" s="11"/>
    </row>
    <row r="979" spans="1:2" x14ac:dyDescent="0.2">
      <c r="A979" s="3"/>
      <c r="B979" s="11"/>
    </row>
    <row r="980" spans="1:2" x14ac:dyDescent="0.2">
      <c r="A980" s="3"/>
      <c r="B980" s="11"/>
    </row>
    <row r="981" spans="1:2" x14ac:dyDescent="0.2">
      <c r="A981" s="3"/>
      <c r="B981" s="11"/>
    </row>
    <row r="982" spans="1:2" x14ac:dyDescent="0.2">
      <c r="A982" s="3"/>
      <c r="B982" s="11"/>
    </row>
    <row r="983" spans="1:2" x14ac:dyDescent="0.2">
      <c r="A983" s="3"/>
      <c r="B983" s="11"/>
    </row>
    <row r="984" spans="1:2" x14ac:dyDescent="0.2">
      <c r="A984" s="3"/>
      <c r="B984" s="11"/>
    </row>
    <row r="985" spans="1:2" x14ac:dyDescent="0.2">
      <c r="A985" s="3"/>
      <c r="B985" s="11"/>
    </row>
    <row r="986" spans="1:2" x14ac:dyDescent="0.2">
      <c r="A986" s="3"/>
      <c r="B986" s="11"/>
    </row>
    <row r="987" spans="1:2" x14ac:dyDescent="0.2">
      <c r="A987" s="3"/>
      <c r="B987" s="11"/>
    </row>
    <row r="988" spans="1:2" x14ac:dyDescent="0.2">
      <c r="A988" s="3"/>
      <c r="B988" s="11"/>
    </row>
    <row r="989" spans="1:2" x14ac:dyDescent="0.2">
      <c r="A989" s="3"/>
      <c r="B989" s="11"/>
    </row>
    <row r="990" spans="1:2" x14ac:dyDescent="0.2">
      <c r="A990" s="3"/>
      <c r="B990" s="11"/>
    </row>
    <row r="991" spans="1:2" x14ac:dyDescent="0.2">
      <c r="A991" s="3"/>
      <c r="B991" s="11"/>
    </row>
    <row r="992" spans="1:2" x14ac:dyDescent="0.2">
      <c r="A992" s="3"/>
      <c r="B992" s="11"/>
    </row>
    <row r="993" spans="1:2" x14ac:dyDescent="0.2">
      <c r="A993" s="3"/>
      <c r="B993" s="11"/>
    </row>
    <row r="994" spans="1:2" x14ac:dyDescent="0.2">
      <c r="A994" s="3"/>
      <c r="B994" s="11"/>
    </row>
    <row r="995" spans="1:2" x14ac:dyDescent="0.2">
      <c r="A995" s="3"/>
      <c r="B995" s="15"/>
    </row>
    <row r="996" spans="1:2" x14ac:dyDescent="0.2">
      <c r="A996" s="3"/>
      <c r="B996" s="11"/>
    </row>
    <row r="997" spans="1:2" x14ac:dyDescent="0.2">
      <c r="A997" s="3"/>
      <c r="B997" s="11"/>
    </row>
    <row r="998" spans="1:2" x14ac:dyDescent="0.2">
      <c r="A998" s="3"/>
      <c r="B998" s="11"/>
    </row>
    <row r="999" spans="1:2" x14ac:dyDescent="0.2">
      <c r="A999" s="3"/>
      <c r="B999" s="11"/>
    </row>
    <row r="1000" spans="1:2" x14ac:dyDescent="0.2">
      <c r="A1000" s="3"/>
      <c r="B1000" s="11"/>
    </row>
    <row r="1001" spans="1:2" x14ac:dyDescent="0.2">
      <c r="A1001" s="3"/>
      <c r="B1001" s="11"/>
    </row>
    <row r="1002" spans="1:2" x14ac:dyDescent="0.2">
      <c r="A1002" s="3"/>
      <c r="B1002" s="11"/>
    </row>
    <row r="1003" spans="1:2" x14ac:dyDescent="0.2">
      <c r="A1003" s="3"/>
      <c r="B1003" s="11"/>
    </row>
    <row r="1004" spans="1:2" x14ac:dyDescent="0.2">
      <c r="A1004" s="3"/>
      <c r="B1004" s="15"/>
    </row>
    <row r="1005" spans="1:2" x14ac:dyDescent="0.2">
      <c r="A1005" s="3"/>
      <c r="B1005" s="11"/>
    </row>
    <row r="1006" spans="1:2" x14ac:dyDescent="0.2">
      <c r="A1006" s="3"/>
      <c r="B1006" s="11"/>
    </row>
    <row r="1007" spans="1:2" x14ac:dyDescent="0.2">
      <c r="A1007" s="3"/>
      <c r="B1007" s="11"/>
    </row>
    <row r="1008" spans="1:2" x14ac:dyDescent="0.2">
      <c r="A1008" s="3"/>
      <c r="B1008" s="11"/>
    </row>
    <row r="1009" spans="1:2" x14ac:dyDescent="0.2">
      <c r="A1009" s="3"/>
      <c r="B1009" s="11"/>
    </row>
    <row r="1010" spans="1:2" x14ac:dyDescent="0.2">
      <c r="A1010" s="3"/>
      <c r="B1010" s="11"/>
    </row>
    <row r="1011" spans="1:2" x14ac:dyDescent="0.2">
      <c r="A1011" s="3"/>
      <c r="B1011" s="11"/>
    </row>
    <row r="1012" spans="1:2" x14ac:dyDescent="0.2">
      <c r="A1012" s="3"/>
      <c r="B1012" s="11"/>
    </row>
    <row r="1013" spans="1:2" x14ac:dyDescent="0.2">
      <c r="A1013" s="3"/>
      <c r="B1013" s="11"/>
    </row>
    <row r="1014" spans="1:2" x14ac:dyDescent="0.2">
      <c r="A1014" s="3"/>
      <c r="B1014" s="11"/>
    </row>
    <row r="1015" spans="1:2" x14ac:dyDescent="0.2">
      <c r="A1015" s="3"/>
      <c r="B1015" s="11"/>
    </row>
    <row r="1016" spans="1:2" x14ac:dyDescent="0.2">
      <c r="A1016" s="3"/>
      <c r="B1016" s="11"/>
    </row>
    <row r="1017" spans="1:2" x14ac:dyDescent="0.2">
      <c r="A1017" s="3"/>
      <c r="B1017" s="11"/>
    </row>
    <row r="1018" spans="1:2" x14ac:dyDescent="0.2">
      <c r="A1018" s="3"/>
      <c r="B1018" s="11"/>
    </row>
    <row r="1019" spans="1:2" x14ac:dyDescent="0.2">
      <c r="A1019" s="3"/>
      <c r="B1019" s="11"/>
    </row>
    <row r="1020" spans="1:2" x14ac:dyDescent="0.2">
      <c r="A1020" s="3"/>
      <c r="B1020" s="11"/>
    </row>
    <row r="1021" spans="1:2" x14ac:dyDescent="0.2">
      <c r="A1021" s="3"/>
      <c r="B1021" s="11"/>
    </row>
    <row r="1022" spans="1:2" x14ac:dyDescent="0.2">
      <c r="A1022" s="3"/>
      <c r="B1022" s="11"/>
    </row>
    <row r="1023" spans="1:2" x14ac:dyDescent="0.2">
      <c r="A1023" s="3"/>
      <c r="B1023" s="11"/>
    </row>
    <row r="1024" spans="1:2" x14ac:dyDescent="0.2">
      <c r="A1024" s="3"/>
      <c r="B1024" s="11"/>
    </row>
    <row r="1025" spans="1:2" x14ac:dyDescent="0.2">
      <c r="A1025" s="3"/>
      <c r="B1025" s="11"/>
    </row>
    <row r="1026" spans="1:2" x14ac:dyDescent="0.2">
      <c r="A1026" s="3"/>
      <c r="B1026" s="11"/>
    </row>
    <row r="1027" spans="1:2" x14ac:dyDescent="0.2">
      <c r="A1027" s="3"/>
      <c r="B1027" s="11"/>
    </row>
    <row r="1028" spans="1:2" x14ac:dyDescent="0.2">
      <c r="A1028" s="3"/>
      <c r="B1028" s="11"/>
    </row>
    <row r="1029" spans="1:2" x14ac:dyDescent="0.2">
      <c r="A1029" s="3"/>
      <c r="B1029" s="11"/>
    </row>
    <row r="1030" spans="1:2" x14ac:dyDescent="0.2">
      <c r="A1030" s="3"/>
      <c r="B1030" s="11"/>
    </row>
    <row r="1031" spans="1:2" x14ac:dyDescent="0.2">
      <c r="A1031" s="3"/>
      <c r="B1031" s="11"/>
    </row>
    <row r="1032" spans="1:2" x14ac:dyDescent="0.2">
      <c r="A1032" s="3"/>
      <c r="B1032" s="11"/>
    </row>
    <row r="1033" spans="1:2" x14ac:dyDescent="0.2">
      <c r="A1033" s="3"/>
      <c r="B1033" s="11"/>
    </row>
    <row r="1034" spans="1:2" x14ac:dyDescent="0.2">
      <c r="A1034" s="3"/>
      <c r="B1034" s="11"/>
    </row>
    <row r="1035" spans="1:2" x14ac:dyDescent="0.2">
      <c r="A1035" s="3"/>
      <c r="B1035" s="11"/>
    </row>
    <row r="1036" spans="1:2" x14ac:dyDescent="0.2">
      <c r="A1036" s="3"/>
      <c r="B1036" s="11"/>
    </row>
    <row r="1037" spans="1:2" x14ac:dyDescent="0.2">
      <c r="A1037" s="3"/>
      <c r="B1037" s="11"/>
    </row>
    <row r="1038" spans="1:2" x14ac:dyDescent="0.2">
      <c r="A1038" s="3"/>
      <c r="B1038" s="11"/>
    </row>
    <row r="1039" spans="1:2" x14ac:dyDescent="0.2">
      <c r="A1039" s="3"/>
      <c r="B1039" s="11"/>
    </row>
    <row r="1040" spans="1:2" x14ac:dyDescent="0.2">
      <c r="A1040" s="3"/>
      <c r="B1040" s="15"/>
    </row>
    <row r="1041" spans="1:2" x14ac:dyDescent="0.2">
      <c r="A1041" s="3"/>
      <c r="B1041" s="11"/>
    </row>
    <row r="1042" spans="1:2" x14ac:dyDescent="0.2">
      <c r="A1042" s="3"/>
      <c r="B1042" s="11"/>
    </row>
    <row r="1043" spans="1:2" x14ac:dyDescent="0.2">
      <c r="A1043" s="3"/>
      <c r="B1043" s="11"/>
    </row>
    <row r="1044" spans="1:2" x14ac:dyDescent="0.2">
      <c r="A1044" s="3"/>
      <c r="B1044" s="11"/>
    </row>
    <row r="1045" spans="1:2" x14ac:dyDescent="0.2">
      <c r="A1045" s="3"/>
      <c r="B1045" s="15"/>
    </row>
    <row r="1046" spans="1:2" x14ac:dyDescent="0.2">
      <c r="A1046" s="3"/>
      <c r="B1046" s="11"/>
    </row>
    <row r="1047" spans="1:2" x14ac:dyDescent="0.2">
      <c r="A1047" s="3"/>
      <c r="B1047" s="11"/>
    </row>
    <row r="1048" spans="1:2" x14ac:dyDescent="0.2">
      <c r="A1048" s="3"/>
      <c r="B1048" s="11"/>
    </row>
    <row r="1049" spans="1:2" x14ac:dyDescent="0.2">
      <c r="A1049" s="3"/>
      <c r="B1049" s="11"/>
    </row>
    <row r="1050" spans="1:2" x14ac:dyDescent="0.2">
      <c r="A1050" s="3"/>
      <c r="B1050" s="11"/>
    </row>
    <row r="1051" spans="1:2" x14ac:dyDescent="0.2">
      <c r="A1051" s="3"/>
      <c r="B1051" s="11"/>
    </row>
    <row r="1052" spans="1:2" x14ac:dyDescent="0.2">
      <c r="A1052" s="3"/>
      <c r="B1052" s="11"/>
    </row>
    <row r="1053" spans="1:2" x14ac:dyDescent="0.2">
      <c r="A1053" s="3"/>
      <c r="B1053" s="11"/>
    </row>
    <row r="1054" spans="1:2" x14ac:dyDescent="0.2">
      <c r="A1054" s="3"/>
      <c r="B1054" s="11"/>
    </row>
    <row r="1055" spans="1:2" x14ac:dyDescent="0.2">
      <c r="A1055" s="3"/>
      <c r="B1055" s="11"/>
    </row>
    <row r="1056" spans="1:2" x14ac:dyDescent="0.2">
      <c r="A1056" s="3"/>
      <c r="B1056" s="11"/>
    </row>
    <row r="1057" spans="1:2" x14ac:dyDescent="0.2">
      <c r="A1057" s="3"/>
      <c r="B1057" s="11"/>
    </row>
    <row r="1058" spans="1:2" x14ac:dyDescent="0.2">
      <c r="A1058" s="3"/>
      <c r="B1058" s="11"/>
    </row>
    <row r="1059" spans="1:2" x14ac:dyDescent="0.2">
      <c r="A1059" s="3"/>
      <c r="B1059" s="11"/>
    </row>
    <row r="1060" spans="1:2" x14ac:dyDescent="0.2">
      <c r="A1060" s="3"/>
      <c r="B1060" s="11"/>
    </row>
    <row r="1061" spans="1:2" x14ac:dyDescent="0.2">
      <c r="A1061" s="3"/>
      <c r="B1061" s="11"/>
    </row>
    <row r="1062" spans="1:2" x14ac:dyDescent="0.2">
      <c r="A1062" s="3"/>
      <c r="B1062" s="11"/>
    </row>
    <row r="1063" spans="1:2" x14ac:dyDescent="0.2">
      <c r="A1063" s="3"/>
      <c r="B1063" s="11"/>
    </row>
    <row r="1064" spans="1:2" x14ac:dyDescent="0.2">
      <c r="A1064" s="3"/>
      <c r="B1064" s="11"/>
    </row>
    <row r="1065" spans="1:2" x14ac:dyDescent="0.2">
      <c r="A1065" s="3"/>
      <c r="B1065" s="11"/>
    </row>
    <row r="1066" spans="1:2" x14ac:dyDescent="0.2">
      <c r="A1066" s="3"/>
      <c r="B1066" s="11"/>
    </row>
    <row r="1067" spans="1:2" x14ac:dyDescent="0.2">
      <c r="A1067" s="3"/>
      <c r="B1067" s="11"/>
    </row>
    <row r="1068" spans="1:2" x14ac:dyDescent="0.2">
      <c r="A1068" s="3"/>
      <c r="B1068" s="11"/>
    </row>
    <row r="1069" spans="1:2" x14ac:dyDescent="0.2">
      <c r="A1069" s="3"/>
      <c r="B1069" s="11"/>
    </row>
    <row r="1070" spans="1:2" x14ac:dyDescent="0.2">
      <c r="A1070" s="3"/>
      <c r="B1070" s="11"/>
    </row>
    <row r="1071" spans="1:2" x14ac:dyDescent="0.2">
      <c r="A1071" s="3"/>
      <c r="B1071" s="11"/>
    </row>
    <row r="1072" spans="1:2" x14ac:dyDescent="0.2">
      <c r="A1072" s="3"/>
      <c r="B1072" s="11"/>
    </row>
    <row r="1073" spans="1:2" x14ac:dyDescent="0.2">
      <c r="A1073" s="3"/>
      <c r="B1073" s="11"/>
    </row>
    <row r="1074" spans="1:2" x14ac:dyDescent="0.2">
      <c r="A1074" s="3"/>
      <c r="B1074" s="11"/>
    </row>
    <row r="1075" spans="1:2" x14ac:dyDescent="0.2">
      <c r="A1075" s="3"/>
      <c r="B1075" s="11"/>
    </row>
    <row r="1076" spans="1:2" x14ac:dyDescent="0.2">
      <c r="A1076" s="3"/>
      <c r="B1076" s="11"/>
    </row>
    <row r="1077" spans="1:2" x14ac:dyDescent="0.2">
      <c r="A1077" s="3"/>
      <c r="B1077" s="11"/>
    </row>
    <row r="1078" spans="1:2" x14ac:dyDescent="0.2">
      <c r="A1078" s="3"/>
      <c r="B1078" s="11"/>
    </row>
    <row r="1079" spans="1:2" x14ac:dyDescent="0.2">
      <c r="A1079" s="3"/>
      <c r="B1079" s="11"/>
    </row>
    <row r="1080" spans="1:2" x14ac:dyDescent="0.2">
      <c r="A1080" s="3"/>
      <c r="B1080" s="11"/>
    </row>
    <row r="1081" spans="1:2" x14ac:dyDescent="0.2">
      <c r="A1081" s="3"/>
      <c r="B1081" s="11"/>
    </row>
    <row r="1082" spans="1:2" x14ac:dyDescent="0.2">
      <c r="A1082" s="3"/>
      <c r="B1082" s="11"/>
    </row>
    <row r="1083" spans="1:2" x14ac:dyDescent="0.2">
      <c r="A1083" s="3"/>
      <c r="B1083" s="11"/>
    </row>
    <row r="1084" spans="1:2" x14ac:dyDescent="0.2">
      <c r="A1084" s="3"/>
      <c r="B1084" s="11"/>
    </row>
    <row r="1085" spans="1:2" x14ac:dyDescent="0.2">
      <c r="A1085" s="3"/>
      <c r="B1085" s="11"/>
    </row>
    <row r="1086" spans="1:2" x14ac:dyDescent="0.2">
      <c r="A1086" s="3"/>
      <c r="B1086" s="11"/>
    </row>
    <row r="1087" spans="1:2" x14ac:dyDescent="0.2">
      <c r="A1087" s="3"/>
      <c r="B1087" s="11"/>
    </row>
    <row r="1088" spans="1:2" x14ac:dyDescent="0.2">
      <c r="A1088" s="3"/>
      <c r="B1088" s="11"/>
    </row>
    <row r="1089" spans="1:2" x14ac:dyDescent="0.2">
      <c r="A1089" s="3"/>
      <c r="B1089" s="11"/>
    </row>
    <row r="1090" spans="1:2" x14ac:dyDescent="0.2">
      <c r="A1090" s="3"/>
      <c r="B1090" s="11"/>
    </row>
    <row r="1091" spans="1:2" x14ac:dyDescent="0.2">
      <c r="A1091" s="3"/>
      <c r="B1091" s="11"/>
    </row>
    <row r="1092" spans="1:2" x14ac:dyDescent="0.2">
      <c r="A1092" s="3"/>
      <c r="B1092" s="11"/>
    </row>
    <row r="1093" spans="1:2" x14ac:dyDescent="0.2">
      <c r="A1093" s="3"/>
      <c r="B1093" s="11"/>
    </row>
    <row r="1094" spans="1:2" x14ac:dyDescent="0.2">
      <c r="A1094" s="3"/>
      <c r="B1094" s="11"/>
    </row>
    <row r="1095" spans="1:2" x14ac:dyDescent="0.2">
      <c r="A1095" s="3"/>
      <c r="B1095" s="11"/>
    </row>
    <row r="1096" spans="1:2" x14ac:dyDescent="0.2">
      <c r="A1096" s="3"/>
      <c r="B1096" s="11"/>
    </row>
    <row r="1097" spans="1:2" x14ac:dyDescent="0.2">
      <c r="A1097" s="3"/>
      <c r="B1097" s="11"/>
    </row>
    <row r="1098" spans="1:2" x14ac:dyDescent="0.2">
      <c r="A1098" s="3"/>
      <c r="B1098" s="11"/>
    </row>
    <row r="1099" spans="1:2" x14ac:dyDescent="0.2">
      <c r="A1099" s="3"/>
      <c r="B1099" s="11"/>
    </row>
    <row r="1100" spans="1:2" x14ac:dyDescent="0.2">
      <c r="A1100" s="3"/>
      <c r="B1100" s="11"/>
    </row>
    <row r="1101" spans="1:2" x14ac:dyDescent="0.2">
      <c r="A1101" s="3"/>
      <c r="B1101" s="11"/>
    </row>
    <row r="1102" spans="1:2" x14ac:dyDescent="0.2">
      <c r="A1102" s="3"/>
      <c r="B1102" s="11"/>
    </row>
    <row r="1103" spans="1:2" x14ac:dyDescent="0.2">
      <c r="A1103" s="3"/>
      <c r="B1103" s="11"/>
    </row>
    <row r="1104" spans="1:2" x14ac:dyDescent="0.2">
      <c r="A1104" s="3"/>
      <c r="B1104" s="11"/>
    </row>
    <row r="1105" spans="1:2" x14ac:dyDescent="0.2">
      <c r="A1105" s="3"/>
      <c r="B1105" s="11"/>
    </row>
    <row r="1106" spans="1:2" x14ac:dyDescent="0.2">
      <c r="A1106" s="3"/>
      <c r="B1106" s="11"/>
    </row>
    <row r="1107" spans="1:2" x14ac:dyDescent="0.2">
      <c r="A1107" s="3"/>
      <c r="B1107" s="11"/>
    </row>
    <row r="1108" spans="1:2" x14ac:dyDescent="0.2">
      <c r="A1108" s="3"/>
      <c r="B1108" s="11"/>
    </row>
    <row r="1109" spans="1:2" x14ac:dyDescent="0.2">
      <c r="A1109" s="3"/>
      <c r="B1109" s="11"/>
    </row>
    <row r="1110" spans="1:2" x14ac:dyDescent="0.2">
      <c r="A1110" s="3"/>
      <c r="B1110" s="11"/>
    </row>
    <row r="1111" spans="1:2" x14ac:dyDescent="0.2">
      <c r="A1111" s="3"/>
      <c r="B1111" s="11"/>
    </row>
    <row r="1112" spans="1:2" x14ac:dyDescent="0.2">
      <c r="A1112" s="3"/>
      <c r="B1112" s="11"/>
    </row>
    <row r="1113" spans="1:2" x14ac:dyDescent="0.2">
      <c r="A1113" s="3"/>
      <c r="B1113" s="11"/>
    </row>
    <row r="1114" spans="1:2" x14ac:dyDescent="0.2">
      <c r="A1114" s="3"/>
      <c r="B1114" s="11"/>
    </row>
    <row r="1115" spans="1:2" x14ac:dyDescent="0.2">
      <c r="A1115" s="3"/>
      <c r="B1115" s="11"/>
    </row>
    <row r="1116" spans="1:2" x14ac:dyDescent="0.2">
      <c r="A1116" s="3"/>
      <c r="B1116" s="11"/>
    </row>
    <row r="1117" spans="1:2" x14ac:dyDescent="0.2">
      <c r="A1117" s="3"/>
      <c r="B1117" s="11"/>
    </row>
    <row r="1118" spans="1:2" x14ac:dyDescent="0.2">
      <c r="A1118" s="3"/>
      <c r="B1118" s="11"/>
    </row>
    <row r="1119" spans="1:2" x14ac:dyDescent="0.2">
      <c r="A1119" s="3"/>
      <c r="B1119" s="11"/>
    </row>
    <row r="1120" spans="1:2" x14ac:dyDescent="0.2">
      <c r="A1120" s="3"/>
      <c r="B1120" s="11"/>
    </row>
    <row r="1121" spans="1:2" x14ac:dyDescent="0.2">
      <c r="A1121" s="3"/>
      <c r="B1121" s="11"/>
    </row>
    <row r="1122" spans="1:2" x14ac:dyDescent="0.2">
      <c r="A1122" s="3"/>
      <c r="B1122" s="11"/>
    </row>
    <row r="1123" spans="1:2" x14ac:dyDescent="0.2">
      <c r="A1123" s="3"/>
      <c r="B1123" s="11"/>
    </row>
    <row r="1124" spans="1:2" x14ac:dyDescent="0.2">
      <c r="A1124" s="3"/>
      <c r="B1124" s="11"/>
    </row>
    <row r="1125" spans="1:2" x14ac:dyDescent="0.2">
      <c r="A1125" s="3"/>
      <c r="B1125" s="11"/>
    </row>
    <row r="1126" spans="1:2" x14ac:dyDescent="0.2">
      <c r="A1126" s="3"/>
      <c r="B1126" s="11"/>
    </row>
    <row r="1127" spans="1:2" x14ac:dyDescent="0.2">
      <c r="A1127" s="3"/>
      <c r="B1127" s="11"/>
    </row>
    <row r="1128" spans="1:2" x14ac:dyDescent="0.2">
      <c r="A1128" s="3"/>
      <c r="B1128" s="11"/>
    </row>
    <row r="1129" spans="1:2" x14ac:dyDescent="0.2">
      <c r="A1129" s="3"/>
      <c r="B1129" s="11"/>
    </row>
    <row r="1130" spans="1:2" x14ac:dyDescent="0.2">
      <c r="A1130" s="3"/>
      <c r="B1130" s="11"/>
    </row>
    <row r="1131" spans="1:2" x14ac:dyDescent="0.2">
      <c r="A1131" s="3"/>
      <c r="B1131" s="11"/>
    </row>
    <row r="1132" spans="1:2" x14ac:dyDescent="0.2">
      <c r="A1132" s="3"/>
      <c r="B1132" s="11"/>
    </row>
    <row r="1133" spans="1:2" x14ac:dyDescent="0.2">
      <c r="A1133" s="3"/>
      <c r="B1133" s="11"/>
    </row>
    <row r="1134" spans="1:2" x14ac:dyDescent="0.2">
      <c r="A1134" s="3"/>
      <c r="B1134" s="11"/>
    </row>
    <row r="1135" spans="1:2" x14ac:dyDescent="0.2">
      <c r="A1135" s="3"/>
      <c r="B1135" s="11"/>
    </row>
    <row r="1136" spans="1:2" x14ac:dyDescent="0.2">
      <c r="A1136" s="3"/>
      <c r="B1136" s="11"/>
    </row>
    <row r="1137" spans="1:2" x14ac:dyDescent="0.2">
      <c r="A1137" s="3"/>
      <c r="B1137" s="11"/>
    </row>
    <row r="1138" spans="1:2" x14ac:dyDescent="0.2">
      <c r="A1138" s="3"/>
      <c r="B1138" s="11"/>
    </row>
    <row r="1139" spans="1:2" x14ac:dyDescent="0.2">
      <c r="A1139" s="3"/>
      <c r="B1139" s="11"/>
    </row>
    <row r="1140" spans="1:2" x14ac:dyDescent="0.2">
      <c r="A1140" s="3"/>
      <c r="B1140" s="11"/>
    </row>
    <row r="1141" spans="1:2" x14ac:dyDescent="0.2">
      <c r="A1141" s="3"/>
      <c r="B1141" s="11"/>
    </row>
    <row r="1142" spans="1:2" x14ac:dyDescent="0.2">
      <c r="A1142" s="3"/>
      <c r="B1142" s="11"/>
    </row>
    <row r="1143" spans="1:2" x14ac:dyDescent="0.2">
      <c r="A1143" s="3"/>
      <c r="B1143" s="11"/>
    </row>
    <row r="1144" spans="1:2" x14ac:dyDescent="0.2">
      <c r="A1144" s="3"/>
      <c r="B1144" s="11"/>
    </row>
    <row r="1145" spans="1:2" x14ac:dyDescent="0.2">
      <c r="A1145" s="3"/>
      <c r="B1145" s="11"/>
    </row>
    <row r="1146" spans="1:2" x14ac:dyDescent="0.2">
      <c r="A1146" s="3"/>
      <c r="B1146" s="11"/>
    </row>
    <row r="1147" spans="1:2" x14ac:dyDescent="0.2">
      <c r="A1147" s="3"/>
      <c r="B1147" s="11"/>
    </row>
    <row r="1148" spans="1:2" x14ac:dyDescent="0.2">
      <c r="A1148" s="3"/>
      <c r="B1148" s="11"/>
    </row>
    <row r="1149" spans="1:2" x14ac:dyDescent="0.2">
      <c r="A1149" s="3"/>
      <c r="B1149" s="11"/>
    </row>
    <row r="1150" spans="1:2" x14ac:dyDescent="0.2">
      <c r="A1150" s="3"/>
      <c r="B1150" s="11"/>
    </row>
    <row r="1151" spans="1:2" x14ac:dyDescent="0.2">
      <c r="A1151" s="3"/>
      <c r="B1151" s="11"/>
    </row>
    <row r="1152" spans="1:2" x14ac:dyDescent="0.2">
      <c r="A1152" s="3"/>
      <c r="B1152" s="11"/>
    </row>
    <row r="1153" spans="1:2" x14ac:dyDescent="0.2">
      <c r="A1153" s="3"/>
      <c r="B1153" s="11"/>
    </row>
    <row r="1154" spans="1:2" x14ac:dyDescent="0.2">
      <c r="A1154" s="3"/>
      <c r="B1154" s="15"/>
    </row>
    <row r="1155" spans="1:2" x14ac:dyDescent="0.2">
      <c r="A1155" s="3"/>
      <c r="B1155" s="11"/>
    </row>
    <row r="1156" spans="1:2" x14ac:dyDescent="0.2">
      <c r="A1156" s="3"/>
      <c r="B1156" s="11"/>
    </row>
    <row r="1157" spans="1:2" x14ac:dyDescent="0.2">
      <c r="A1157" s="3"/>
      <c r="B1157" s="11"/>
    </row>
    <row r="1158" spans="1:2" x14ac:dyDescent="0.2">
      <c r="A1158" s="3"/>
      <c r="B1158" s="11"/>
    </row>
    <row r="1159" spans="1:2" x14ac:dyDescent="0.2">
      <c r="A1159" s="3"/>
      <c r="B1159" s="15"/>
    </row>
    <row r="1160" spans="1:2" x14ac:dyDescent="0.2">
      <c r="A1160" s="3"/>
      <c r="B1160" s="11"/>
    </row>
    <row r="1161" spans="1:2" x14ac:dyDescent="0.2">
      <c r="A1161" s="3"/>
      <c r="B1161" s="11"/>
    </row>
    <row r="1162" spans="1:2" x14ac:dyDescent="0.2">
      <c r="A1162" s="3"/>
      <c r="B1162" s="11"/>
    </row>
    <row r="1163" spans="1:2" x14ac:dyDescent="0.2">
      <c r="A1163" s="3"/>
      <c r="B1163" s="11"/>
    </row>
    <row r="1164" spans="1:2" x14ac:dyDescent="0.2">
      <c r="A1164" s="3"/>
      <c r="B1164" s="11"/>
    </row>
    <row r="1165" spans="1:2" x14ac:dyDescent="0.2">
      <c r="A1165" s="3"/>
      <c r="B1165" s="11"/>
    </row>
    <row r="1166" spans="1:2" x14ac:dyDescent="0.2">
      <c r="A1166" s="3"/>
      <c r="B1166" s="11"/>
    </row>
    <row r="1167" spans="1:2" x14ac:dyDescent="0.2">
      <c r="A1167" s="3"/>
      <c r="B1167" s="11"/>
    </row>
    <row r="1168" spans="1:2" x14ac:dyDescent="0.2">
      <c r="A1168" s="3"/>
      <c r="B1168" s="15"/>
    </row>
    <row r="1169" spans="1:2" x14ac:dyDescent="0.2">
      <c r="A1169" s="3"/>
      <c r="B1169" s="11"/>
    </row>
    <row r="1170" spans="1:2" x14ac:dyDescent="0.2">
      <c r="A1170" s="3"/>
      <c r="B1170" s="11"/>
    </row>
    <row r="1171" spans="1:2" x14ac:dyDescent="0.2">
      <c r="A1171" s="3"/>
      <c r="B1171" s="11"/>
    </row>
    <row r="1172" spans="1:2" x14ac:dyDescent="0.2">
      <c r="A1172" s="3"/>
      <c r="B1172" s="11"/>
    </row>
    <row r="1173" spans="1:2" x14ac:dyDescent="0.2">
      <c r="A1173" s="3"/>
      <c r="B1173" s="11"/>
    </row>
    <row r="1174" spans="1:2" x14ac:dyDescent="0.2">
      <c r="A1174" s="3"/>
      <c r="B1174" s="11"/>
    </row>
    <row r="1175" spans="1:2" x14ac:dyDescent="0.2">
      <c r="A1175" s="3"/>
      <c r="B1175" s="11"/>
    </row>
    <row r="1176" spans="1:2" x14ac:dyDescent="0.2">
      <c r="A1176" s="3"/>
      <c r="B1176" s="11"/>
    </row>
    <row r="1177" spans="1:2" x14ac:dyDescent="0.2">
      <c r="A1177" s="3"/>
      <c r="B1177" s="11"/>
    </row>
    <row r="1178" spans="1:2" x14ac:dyDescent="0.2">
      <c r="A1178" s="3"/>
      <c r="B1178" s="11"/>
    </row>
    <row r="1179" spans="1:2" x14ac:dyDescent="0.2">
      <c r="A1179" s="3"/>
      <c r="B1179" s="11"/>
    </row>
    <row r="1180" spans="1:2" x14ac:dyDescent="0.2">
      <c r="A1180" s="3"/>
      <c r="B1180" s="11"/>
    </row>
    <row r="1181" spans="1:2" x14ac:dyDescent="0.2">
      <c r="A1181" s="3"/>
      <c r="B1181" s="11"/>
    </row>
    <row r="1182" spans="1:2" x14ac:dyDescent="0.2">
      <c r="A1182" s="3"/>
      <c r="B1182" s="15"/>
    </row>
    <row r="1183" spans="1:2" x14ac:dyDescent="0.2">
      <c r="A1183" s="3"/>
      <c r="B1183" s="11"/>
    </row>
    <row r="1184" spans="1:2" x14ac:dyDescent="0.2">
      <c r="A1184" s="3"/>
      <c r="B1184" s="11"/>
    </row>
    <row r="1185" spans="1:2" x14ac:dyDescent="0.2">
      <c r="A1185" s="3"/>
      <c r="B1185" s="11"/>
    </row>
    <row r="1186" spans="1:2" x14ac:dyDescent="0.2">
      <c r="A1186" s="3"/>
      <c r="B1186" s="11"/>
    </row>
    <row r="1187" spans="1:2" x14ac:dyDescent="0.2">
      <c r="A1187" s="3"/>
      <c r="B1187" s="11"/>
    </row>
    <row r="1188" spans="1:2" x14ac:dyDescent="0.2">
      <c r="A1188" s="3"/>
      <c r="B1188" s="11"/>
    </row>
    <row r="1189" spans="1:2" x14ac:dyDescent="0.2">
      <c r="A1189" s="3"/>
      <c r="B1189" s="11"/>
    </row>
    <row r="1190" spans="1:2" x14ac:dyDescent="0.2">
      <c r="A1190" s="3"/>
      <c r="B1190" s="11"/>
    </row>
    <row r="1191" spans="1:2" x14ac:dyDescent="0.2">
      <c r="A1191" s="3"/>
      <c r="B1191" s="11"/>
    </row>
    <row r="1192" spans="1:2" x14ac:dyDescent="0.2">
      <c r="A1192" s="3"/>
      <c r="B1192" s="11"/>
    </row>
    <row r="1193" spans="1:2" x14ac:dyDescent="0.2">
      <c r="A1193" s="3"/>
      <c r="B1193" s="11"/>
    </row>
    <row r="1194" spans="1:2" x14ac:dyDescent="0.2">
      <c r="A1194" s="3"/>
      <c r="B1194" s="11"/>
    </row>
    <row r="1195" spans="1:2" x14ac:dyDescent="0.2">
      <c r="A1195" s="3"/>
      <c r="B1195" s="11"/>
    </row>
    <row r="1196" spans="1:2" x14ac:dyDescent="0.2">
      <c r="A1196" s="3"/>
      <c r="B1196" s="11"/>
    </row>
    <row r="1197" spans="1:2" x14ac:dyDescent="0.2">
      <c r="A1197" s="3"/>
      <c r="B1197" s="15"/>
    </row>
    <row r="1198" spans="1:2" x14ac:dyDescent="0.2">
      <c r="A1198" s="3"/>
      <c r="B1198" s="11"/>
    </row>
    <row r="1199" spans="1:2" x14ac:dyDescent="0.2">
      <c r="A1199" s="3"/>
      <c r="B1199" s="11"/>
    </row>
    <row r="1200" spans="1:2" x14ac:dyDescent="0.2">
      <c r="A1200" s="3"/>
      <c r="B1200" s="11"/>
    </row>
    <row r="1201" spans="1:2" x14ac:dyDescent="0.2">
      <c r="A1201" s="3"/>
      <c r="B1201" s="11"/>
    </row>
    <row r="1202" spans="1:2" x14ac:dyDescent="0.2">
      <c r="A1202" s="3"/>
      <c r="B1202" s="11"/>
    </row>
    <row r="1203" spans="1:2" x14ac:dyDescent="0.2">
      <c r="A1203" s="3"/>
      <c r="B1203" s="11"/>
    </row>
    <row r="1204" spans="1:2" x14ac:dyDescent="0.2">
      <c r="A1204" s="3"/>
      <c r="B1204" s="11"/>
    </row>
    <row r="1205" spans="1:2" x14ac:dyDescent="0.2">
      <c r="A1205" s="3"/>
      <c r="B1205" s="11"/>
    </row>
    <row r="1206" spans="1:2" x14ac:dyDescent="0.2">
      <c r="A1206" s="3"/>
      <c r="B1206" s="11"/>
    </row>
    <row r="1207" spans="1:2" x14ac:dyDescent="0.2">
      <c r="A1207" s="3"/>
      <c r="B1207" s="11"/>
    </row>
    <row r="1208" spans="1:2" x14ac:dyDescent="0.2">
      <c r="A1208" s="3"/>
      <c r="B1208" s="11"/>
    </row>
    <row r="1209" spans="1:2" x14ac:dyDescent="0.2">
      <c r="A1209" s="3"/>
      <c r="B1209" s="11"/>
    </row>
    <row r="1210" spans="1:2" x14ac:dyDescent="0.2">
      <c r="A1210" s="3"/>
      <c r="B1210" s="11"/>
    </row>
    <row r="1211" spans="1:2" x14ac:dyDescent="0.2">
      <c r="A1211" s="3"/>
      <c r="B1211" s="11"/>
    </row>
    <row r="1212" spans="1:2" x14ac:dyDescent="0.2">
      <c r="A1212" s="3"/>
      <c r="B1212" s="11"/>
    </row>
    <row r="1213" spans="1:2" x14ac:dyDescent="0.2">
      <c r="A1213" s="3"/>
      <c r="B1213" s="11"/>
    </row>
    <row r="1214" spans="1:2" x14ac:dyDescent="0.2">
      <c r="A1214" s="3"/>
      <c r="B1214" s="11"/>
    </row>
    <row r="1215" spans="1:2" x14ac:dyDescent="0.2">
      <c r="A1215" s="3"/>
      <c r="B1215" s="11"/>
    </row>
    <row r="1216" spans="1:2" x14ac:dyDescent="0.2">
      <c r="A1216" s="3"/>
      <c r="B1216" s="11"/>
    </row>
    <row r="1217" spans="1:2" x14ac:dyDescent="0.2">
      <c r="A1217" s="3"/>
      <c r="B1217" s="11"/>
    </row>
    <row r="1218" spans="1:2" x14ac:dyDescent="0.2">
      <c r="A1218" s="3"/>
      <c r="B1218" s="11"/>
    </row>
    <row r="1219" spans="1:2" x14ac:dyDescent="0.2">
      <c r="A1219" s="3"/>
      <c r="B1219" s="11"/>
    </row>
    <row r="1220" spans="1:2" x14ac:dyDescent="0.2">
      <c r="A1220" s="3"/>
      <c r="B1220" s="11"/>
    </row>
    <row r="1221" spans="1:2" x14ac:dyDescent="0.2">
      <c r="A1221" s="3"/>
      <c r="B1221" s="11"/>
    </row>
    <row r="1222" spans="1:2" x14ac:dyDescent="0.2">
      <c r="A1222" s="3"/>
      <c r="B1222" s="11"/>
    </row>
    <row r="1223" spans="1:2" x14ac:dyDescent="0.2">
      <c r="A1223" s="3"/>
      <c r="B1223" s="11"/>
    </row>
    <row r="1224" spans="1:2" x14ac:dyDescent="0.2">
      <c r="A1224" s="3"/>
      <c r="B1224" s="11"/>
    </row>
    <row r="1225" spans="1:2" x14ac:dyDescent="0.2">
      <c r="A1225" s="3"/>
      <c r="B1225" s="11"/>
    </row>
    <row r="1226" spans="1:2" x14ac:dyDescent="0.2">
      <c r="A1226" s="3"/>
      <c r="B1226" s="11"/>
    </row>
    <row r="1227" spans="1:2" x14ac:dyDescent="0.2">
      <c r="A1227" s="3"/>
      <c r="B1227" s="11"/>
    </row>
    <row r="1228" spans="1:2" x14ac:dyDescent="0.2">
      <c r="A1228" s="3"/>
      <c r="B1228" s="11"/>
    </row>
    <row r="1229" spans="1:2" x14ac:dyDescent="0.2">
      <c r="A1229" s="3"/>
      <c r="B1229" s="11"/>
    </row>
    <row r="1230" spans="1:2" x14ac:dyDescent="0.2">
      <c r="A1230" s="3"/>
      <c r="B1230" s="11"/>
    </row>
    <row r="1231" spans="1:2" x14ac:dyDescent="0.2">
      <c r="A1231" s="3"/>
      <c r="B1231" s="11"/>
    </row>
    <row r="1232" spans="1:2" x14ac:dyDescent="0.2">
      <c r="A1232" s="3"/>
      <c r="B1232" s="11"/>
    </row>
    <row r="1233" spans="1:2" x14ac:dyDescent="0.2">
      <c r="A1233" s="3"/>
      <c r="B1233" s="11"/>
    </row>
    <row r="1234" spans="1:2" x14ac:dyDescent="0.2">
      <c r="A1234" s="3"/>
      <c r="B1234" s="11"/>
    </row>
    <row r="1235" spans="1:2" x14ac:dyDescent="0.2">
      <c r="A1235" s="3"/>
      <c r="B1235" s="11"/>
    </row>
    <row r="1236" spans="1:2" x14ac:dyDescent="0.2">
      <c r="A1236" s="3"/>
      <c r="B1236" s="11"/>
    </row>
    <row r="1237" spans="1:2" x14ac:dyDescent="0.2">
      <c r="A1237" s="3"/>
      <c r="B1237" s="11"/>
    </row>
    <row r="1238" spans="1:2" x14ac:dyDescent="0.2">
      <c r="A1238" s="3"/>
      <c r="B1238" s="11"/>
    </row>
    <row r="1239" spans="1:2" x14ac:dyDescent="0.2">
      <c r="A1239" s="3"/>
      <c r="B1239" s="11"/>
    </row>
    <row r="1240" spans="1:2" x14ac:dyDescent="0.2">
      <c r="A1240" s="3"/>
      <c r="B1240" s="11"/>
    </row>
    <row r="1241" spans="1:2" x14ac:dyDescent="0.2">
      <c r="A1241" s="3"/>
      <c r="B1241" s="11"/>
    </row>
    <row r="1242" spans="1:2" x14ac:dyDescent="0.2">
      <c r="A1242" s="3"/>
      <c r="B1242" s="11"/>
    </row>
    <row r="1243" spans="1:2" x14ac:dyDescent="0.2">
      <c r="A1243" s="3"/>
      <c r="B1243" s="11"/>
    </row>
    <row r="1244" spans="1:2" x14ac:dyDescent="0.2">
      <c r="A1244" s="3"/>
      <c r="B1244" s="11"/>
    </row>
    <row r="1245" spans="1:2" x14ac:dyDescent="0.2">
      <c r="A1245" s="3"/>
      <c r="B1245" s="11"/>
    </row>
    <row r="1246" spans="1:2" x14ac:dyDescent="0.2">
      <c r="A1246" s="3"/>
      <c r="B1246" s="11"/>
    </row>
    <row r="1247" spans="1:2" x14ac:dyDescent="0.2">
      <c r="A1247" s="3"/>
      <c r="B1247" s="11"/>
    </row>
    <row r="1248" spans="1:2" x14ac:dyDescent="0.2">
      <c r="A1248" s="3"/>
      <c r="B1248" s="11"/>
    </row>
    <row r="1249" spans="1:2" x14ac:dyDescent="0.2">
      <c r="A1249" s="3"/>
      <c r="B1249" s="11"/>
    </row>
    <row r="1250" spans="1:2" x14ac:dyDescent="0.2">
      <c r="A1250" s="3"/>
      <c r="B1250" s="11"/>
    </row>
    <row r="1251" spans="1:2" x14ac:dyDescent="0.2">
      <c r="A1251" s="3"/>
      <c r="B1251" s="11"/>
    </row>
    <row r="1252" spans="1:2" x14ac:dyDescent="0.2">
      <c r="A1252" s="3"/>
      <c r="B1252" s="15"/>
    </row>
    <row r="1253" spans="1:2" x14ac:dyDescent="0.2">
      <c r="A1253" s="3"/>
      <c r="B1253" s="11"/>
    </row>
    <row r="1254" spans="1:2" x14ac:dyDescent="0.2">
      <c r="A1254" s="3"/>
      <c r="B1254" s="11"/>
    </row>
    <row r="1255" spans="1:2" x14ac:dyDescent="0.2">
      <c r="A1255" s="3"/>
      <c r="B1255" s="11"/>
    </row>
    <row r="1256" spans="1:2" x14ac:dyDescent="0.2">
      <c r="A1256" s="3"/>
      <c r="B1256" s="11"/>
    </row>
    <row r="1257" spans="1:2" x14ac:dyDescent="0.2">
      <c r="A1257" s="3"/>
      <c r="B1257" s="11"/>
    </row>
    <row r="1258" spans="1:2" x14ac:dyDescent="0.2">
      <c r="A1258" s="3"/>
      <c r="B1258" s="11"/>
    </row>
    <row r="1259" spans="1:2" x14ac:dyDescent="0.2">
      <c r="A1259" s="3"/>
      <c r="B1259" s="11"/>
    </row>
    <row r="1260" spans="1:2" x14ac:dyDescent="0.2">
      <c r="A1260" s="3"/>
      <c r="B1260" s="11"/>
    </row>
    <row r="1261" spans="1:2" x14ac:dyDescent="0.2">
      <c r="A1261" s="3"/>
      <c r="B1261" s="11"/>
    </row>
    <row r="1262" spans="1:2" x14ac:dyDescent="0.2">
      <c r="A1262" s="3"/>
      <c r="B1262" s="11"/>
    </row>
    <row r="1263" spans="1:2" x14ac:dyDescent="0.2">
      <c r="A1263" s="3"/>
      <c r="B1263" s="11"/>
    </row>
    <row r="1264" spans="1:2" x14ac:dyDescent="0.2">
      <c r="A1264" s="3"/>
      <c r="B1264" s="11"/>
    </row>
    <row r="1265" spans="1:2" x14ac:dyDescent="0.2">
      <c r="A1265" s="3"/>
      <c r="B1265" s="11"/>
    </row>
    <row r="1266" spans="1:2" x14ac:dyDescent="0.2">
      <c r="A1266" s="3"/>
      <c r="B1266" s="11"/>
    </row>
    <row r="1267" spans="1:2" x14ac:dyDescent="0.2">
      <c r="A1267" s="3"/>
      <c r="B1267" s="11"/>
    </row>
    <row r="1268" spans="1:2" x14ac:dyDescent="0.2">
      <c r="A1268" s="3"/>
      <c r="B1268" s="11"/>
    </row>
    <row r="1269" spans="1:2" x14ac:dyDescent="0.2">
      <c r="A1269" s="3"/>
      <c r="B1269" s="11"/>
    </row>
    <row r="1270" spans="1:2" x14ac:dyDescent="0.2">
      <c r="A1270" s="3"/>
      <c r="B1270" s="15"/>
    </row>
    <row r="1271" spans="1:2" x14ac:dyDescent="0.2">
      <c r="A1271" s="3"/>
      <c r="B1271" s="11"/>
    </row>
    <row r="1272" spans="1:2" x14ac:dyDescent="0.2">
      <c r="A1272" s="3"/>
      <c r="B1272" s="11"/>
    </row>
    <row r="1273" spans="1:2" x14ac:dyDescent="0.2">
      <c r="A1273" s="3"/>
      <c r="B1273" s="11"/>
    </row>
    <row r="1274" spans="1:2" x14ac:dyDescent="0.2">
      <c r="A1274" s="3"/>
      <c r="B1274" s="11"/>
    </row>
    <row r="1275" spans="1:2" x14ac:dyDescent="0.2">
      <c r="A1275" s="3"/>
      <c r="B1275" s="11"/>
    </row>
    <row r="1276" spans="1:2" x14ac:dyDescent="0.2">
      <c r="A1276" s="3"/>
      <c r="B1276" s="11"/>
    </row>
    <row r="1277" spans="1:2" x14ac:dyDescent="0.2">
      <c r="A1277" s="3"/>
      <c r="B1277" s="11"/>
    </row>
    <row r="1278" spans="1:2" x14ac:dyDescent="0.2">
      <c r="A1278" s="3"/>
      <c r="B1278" s="11"/>
    </row>
    <row r="1279" spans="1:2" x14ac:dyDescent="0.2">
      <c r="A1279" s="3"/>
      <c r="B1279" s="11"/>
    </row>
    <row r="1280" spans="1:2" x14ac:dyDescent="0.2">
      <c r="A1280" s="3"/>
      <c r="B1280" s="11"/>
    </row>
    <row r="1281" spans="1:2" x14ac:dyDescent="0.2">
      <c r="A1281" s="3"/>
      <c r="B1281" s="11"/>
    </row>
    <row r="1282" spans="1:2" x14ac:dyDescent="0.2">
      <c r="A1282" s="3"/>
      <c r="B1282" s="11"/>
    </row>
    <row r="1283" spans="1:2" x14ac:dyDescent="0.2">
      <c r="A1283" s="3"/>
      <c r="B1283" s="11"/>
    </row>
    <row r="1284" spans="1:2" x14ac:dyDescent="0.2">
      <c r="A1284" s="3"/>
      <c r="B1284" s="11"/>
    </row>
    <row r="1285" spans="1:2" x14ac:dyDescent="0.2">
      <c r="A1285" s="3"/>
      <c r="B1285" s="11"/>
    </row>
    <row r="1286" spans="1:2" x14ac:dyDescent="0.2">
      <c r="A1286" s="3"/>
      <c r="B1286" s="11"/>
    </row>
    <row r="1287" spans="1:2" x14ac:dyDescent="0.2">
      <c r="A1287" s="3"/>
      <c r="B1287" s="11"/>
    </row>
    <row r="1288" spans="1:2" x14ac:dyDescent="0.2">
      <c r="A1288" s="3"/>
      <c r="B1288" s="11"/>
    </row>
    <row r="1289" spans="1:2" x14ac:dyDescent="0.2">
      <c r="A1289" s="3"/>
      <c r="B1289" s="11"/>
    </row>
    <row r="1290" spans="1:2" x14ac:dyDescent="0.2">
      <c r="A1290" s="3"/>
      <c r="B1290" s="11"/>
    </row>
    <row r="1291" spans="1:2" x14ac:dyDescent="0.2">
      <c r="A1291" s="3"/>
      <c r="B1291" s="11"/>
    </row>
    <row r="1292" spans="1:2" x14ac:dyDescent="0.2">
      <c r="A1292" s="3"/>
      <c r="B1292" s="11"/>
    </row>
    <row r="1293" spans="1:2" x14ac:dyDescent="0.2">
      <c r="A1293" s="3"/>
      <c r="B1293" s="11"/>
    </row>
    <row r="1294" spans="1:2" x14ac:dyDescent="0.2">
      <c r="A1294" s="3"/>
      <c r="B1294" s="11"/>
    </row>
    <row r="1295" spans="1:2" x14ac:dyDescent="0.2">
      <c r="A1295" s="3"/>
      <c r="B1295" s="11"/>
    </row>
    <row r="1296" spans="1:2" x14ac:dyDescent="0.2">
      <c r="A1296" s="3"/>
      <c r="B1296" s="11"/>
    </row>
    <row r="1297" spans="1:2" x14ac:dyDescent="0.2">
      <c r="A1297" s="3"/>
      <c r="B1297" s="11"/>
    </row>
    <row r="1298" spans="1:2" x14ac:dyDescent="0.2">
      <c r="A1298" s="3"/>
      <c r="B1298" s="11"/>
    </row>
    <row r="1299" spans="1:2" x14ac:dyDescent="0.2">
      <c r="A1299" s="3"/>
      <c r="B1299" s="11"/>
    </row>
    <row r="1300" spans="1:2" x14ac:dyDescent="0.2">
      <c r="A1300" s="3"/>
      <c r="B1300" s="11"/>
    </row>
    <row r="1301" spans="1:2" x14ac:dyDescent="0.2">
      <c r="A1301" s="3"/>
      <c r="B1301" s="11"/>
    </row>
    <row r="1302" spans="1:2" x14ac:dyDescent="0.2">
      <c r="A1302" s="3"/>
      <c r="B1302" s="11"/>
    </row>
    <row r="1303" spans="1:2" x14ac:dyDescent="0.2">
      <c r="A1303" s="3"/>
      <c r="B1303" s="11"/>
    </row>
    <row r="1304" spans="1:2" x14ac:dyDescent="0.2">
      <c r="A1304" s="3"/>
      <c r="B1304" s="11"/>
    </row>
    <row r="1305" spans="1:2" x14ac:dyDescent="0.2">
      <c r="A1305" s="3"/>
      <c r="B1305" s="11"/>
    </row>
    <row r="1306" spans="1:2" x14ac:dyDescent="0.2">
      <c r="A1306" s="3"/>
      <c r="B1306" s="11"/>
    </row>
    <row r="1307" spans="1:2" x14ac:dyDescent="0.2">
      <c r="A1307" s="3"/>
      <c r="B1307" s="11"/>
    </row>
    <row r="1308" spans="1:2" x14ac:dyDescent="0.2">
      <c r="A1308" s="3"/>
      <c r="B1308" s="11"/>
    </row>
    <row r="1309" spans="1:2" x14ac:dyDescent="0.2">
      <c r="A1309" s="3"/>
      <c r="B1309" s="11"/>
    </row>
    <row r="1310" spans="1:2" x14ac:dyDescent="0.2">
      <c r="A1310" s="3"/>
      <c r="B1310" s="11"/>
    </row>
    <row r="1311" spans="1:2" x14ac:dyDescent="0.2">
      <c r="A1311" s="3"/>
      <c r="B1311" s="11"/>
    </row>
    <row r="1312" spans="1:2" x14ac:dyDescent="0.2">
      <c r="A1312" s="3"/>
      <c r="B1312" s="11"/>
    </row>
    <row r="1313" spans="1:2" x14ac:dyDescent="0.2">
      <c r="A1313" s="3"/>
      <c r="B1313" s="11"/>
    </row>
    <row r="1314" spans="1:2" x14ac:dyDescent="0.2">
      <c r="A1314" s="3"/>
      <c r="B1314" s="11"/>
    </row>
    <row r="1315" spans="1:2" x14ac:dyDescent="0.2">
      <c r="A1315" s="3"/>
      <c r="B1315" s="11"/>
    </row>
    <row r="1316" spans="1:2" x14ac:dyDescent="0.2">
      <c r="A1316" s="3"/>
      <c r="B1316" s="11"/>
    </row>
    <row r="1317" spans="1:2" x14ac:dyDescent="0.2">
      <c r="A1317" s="3"/>
      <c r="B1317" s="11"/>
    </row>
    <row r="1318" spans="1:2" x14ac:dyDescent="0.2">
      <c r="A1318" s="3"/>
      <c r="B1318" s="11"/>
    </row>
    <row r="1319" spans="1:2" x14ac:dyDescent="0.2">
      <c r="A1319" s="3"/>
      <c r="B1319" s="11"/>
    </row>
    <row r="1320" spans="1:2" x14ac:dyDescent="0.2">
      <c r="A1320" s="3"/>
      <c r="B1320" s="11"/>
    </row>
    <row r="1321" spans="1:2" x14ac:dyDescent="0.2">
      <c r="A1321" s="3"/>
      <c r="B1321" s="11"/>
    </row>
    <row r="1322" spans="1:2" x14ac:dyDescent="0.2">
      <c r="A1322" s="3"/>
      <c r="B1322" s="11"/>
    </row>
    <row r="1323" spans="1:2" x14ac:dyDescent="0.2">
      <c r="A1323" s="3"/>
      <c r="B1323" s="11"/>
    </row>
    <row r="1324" spans="1:2" x14ac:dyDescent="0.2">
      <c r="A1324" s="3"/>
      <c r="B1324" s="11"/>
    </row>
    <row r="1325" spans="1:2" x14ac:dyDescent="0.2">
      <c r="A1325" s="3"/>
      <c r="B1325" s="15"/>
    </row>
    <row r="1326" spans="1:2" x14ac:dyDescent="0.2">
      <c r="A1326" s="3"/>
      <c r="B1326" s="11"/>
    </row>
    <row r="1327" spans="1:2" x14ac:dyDescent="0.2">
      <c r="A1327" s="3"/>
      <c r="B1327" s="11"/>
    </row>
    <row r="1328" spans="1:2" x14ac:dyDescent="0.2">
      <c r="A1328" s="3"/>
      <c r="B1328" s="11"/>
    </row>
    <row r="1329" spans="1:2" x14ac:dyDescent="0.2">
      <c r="A1329" s="3"/>
      <c r="B1329" s="11"/>
    </row>
    <row r="1330" spans="1:2" x14ac:dyDescent="0.2">
      <c r="A1330" s="3"/>
      <c r="B1330" s="11"/>
    </row>
    <row r="1331" spans="1:2" x14ac:dyDescent="0.2">
      <c r="A1331" s="3"/>
      <c r="B1331" s="11"/>
    </row>
    <row r="1332" spans="1:2" x14ac:dyDescent="0.2">
      <c r="A1332" s="3"/>
      <c r="B1332" s="11"/>
    </row>
    <row r="1333" spans="1:2" x14ac:dyDescent="0.2">
      <c r="A1333" s="3"/>
      <c r="B1333" s="11"/>
    </row>
    <row r="1334" spans="1:2" x14ac:dyDescent="0.2">
      <c r="A1334" s="3"/>
      <c r="B1334" s="11"/>
    </row>
    <row r="1335" spans="1:2" x14ac:dyDescent="0.2">
      <c r="A1335" s="3"/>
      <c r="B1335" s="11"/>
    </row>
    <row r="1336" spans="1:2" x14ac:dyDescent="0.2">
      <c r="A1336" s="3"/>
      <c r="B1336" s="11"/>
    </row>
    <row r="1337" spans="1:2" x14ac:dyDescent="0.2">
      <c r="A1337" s="3"/>
      <c r="B1337" s="11"/>
    </row>
    <row r="1338" spans="1:2" x14ac:dyDescent="0.2">
      <c r="A1338" s="3"/>
      <c r="B1338" s="11"/>
    </row>
    <row r="1339" spans="1:2" x14ac:dyDescent="0.2">
      <c r="A1339" s="3"/>
      <c r="B1339" s="11"/>
    </row>
    <row r="1340" spans="1:2" x14ac:dyDescent="0.2">
      <c r="A1340" s="3"/>
      <c r="B1340" s="11"/>
    </row>
    <row r="1341" spans="1:2" x14ac:dyDescent="0.2">
      <c r="A1341" s="3"/>
      <c r="B1341" s="11"/>
    </row>
    <row r="1342" spans="1:2" x14ac:dyDescent="0.2">
      <c r="A1342" s="3"/>
      <c r="B1342" s="11"/>
    </row>
    <row r="1343" spans="1:2" x14ac:dyDescent="0.2">
      <c r="A1343" s="3"/>
      <c r="B1343" s="11"/>
    </row>
    <row r="1344" spans="1:2" x14ac:dyDescent="0.2">
      <c r="A1344" s="3"/>
      <c r="B1344" s="11"/>
    </row>
    <row r="1345" spans="1:2" x14ac:dyDescent="0.2">
      <c r="A1345" s="3"/>
      <c r="B1345" s="11"/>
    </row>
    <row r="1346" spans="1:2" x14ac:dyDescent="0.2">
      <c r="A1346" s="3"/>
      <c r="B1346" s="11"/>
    </row>
    <row r="1347" spans="1:2" x14ac:dyDescent="0.2">
      <c r="A1347" s="3"/>
      <c r="B1347" s="11"/>
    </row>
    <row r="1348" spans="1:2" x14ac:dyDescent="0.2">
      <c r="A1348" s="3"/>
      <c r="B1348" s="11"/>
    </row>
    <row r="1349" spans="1:2" x14ac:dyDescent="0.2">
      <c r="A1349" s="3"/>
      <c r="B1349" s="11"/>
    </row>
    <row r="1350" spans="1:2" x14ac:dyDescent="0.2">
      <c r="A1350" s="3"/>
      <c r="B1350" s="11"/>
    </row>
    <row r="1351" spans="1:2" x14ac:dyDescent="0.2">
      <c r="A1351" s="3"/>
      <c r="B1351" s="11"/>
    </row>
    <row r="1352" spans="1:2" x14ac:dyDescent="0.2">
      <c r="A1352" s="3"/>
      <c r="B1352" s="11"/>
    </row>
    <row r="1353" spans="1:2" x14ac:dyDescent="0.2">
      <c r="A1353" s="3"/>
      <c r="B1353" s="11"/>
    </row>
    <row r="1354" spans="1:2" x14ac:dyDescent="0.2">
      <c r="A1354" s="3"/>
      <c r="B1354" s="11"/>
    </row>
    <row r="1355" spans="1:2" x14ac:dyDescent="0.2">
      <c r="A1355" s="3"/>
      <c r="B1355" s="11"/>
    </row>
    <row r="1356" spans="1:2" x14ac:dyDescent="0.2">
      <c r="A1356" s="3"/>
      <c r="B1356" s="11"/>
    </row>
    <row r="1357" spans="1:2" x14ac:dyDescent="0.2">
      <c r="A1357" s="3"/>
      <c r="B1357" s="11"/>
    </row>
    <row r="1358" spans="1:2" x14ac:dyDescent="0.2">
      <c r="A1358" s="3"/>
      <c r="B1358" s="11"/>
    </row>
    <row r="1359" spans="1:2" x14ac:dyDescent="0.2">
      <c r="A1359" s="3"/>
      <c r="B1359" s="11"/>
    </row>
    <row r="1360" spans="1:2" x14ac:dyDescent="0.2">
      <c r="A1360" s="3"/>
      <c r="B1360" s="11"/>
    </row>
    <row r="1361" spans="1:2" x14ac:dyDescent="0.2">
      <c r="A1361" s="3"/>
      <c r="B1361" s="11"/>
    </row>
    <row r="1362" spans="1:2" x14ac:dyDescent="0.2">
      <c r="A1362" s="3"/>
      <c r="B1362" s="11"/>
    </row>
    <row r="1363" spans="1:2" x14ac:dyDescent="0.2">
      <c r="A1363" s="3"/>
      <c r="B1363" s="11"/>
    </row>
    <row r="1364" spans="1:2" x14ac:dyDescent="0.2">
      <c r="A1364" s="3"/>
      <c r="B1364" s="11"/>
    </row>
    <row r="1365" spans="1:2" x14ac:dyDescent="0.2">
      <c r="A1365" s="3"/>
      <c r="B1365" s="11"/>
    </row>
    <row r="1366" spans="1:2" x14ac:dyDescent="0.2">
      <c r="A1366" s="3"/>
      <c r="B1366" s="11"/>
    </row>
    <row r="1367" spans="1:2" x14ac:dyDescent="0.2">
      <c r="A1367" s="3"/>
      <c r="B1367" s="11"/>
    </row>
    <row r="1368" spans="1:2" x14ac:dyDescent="0.2">
      <c r="A1368" s="3"/>
      <c r="B1368" s="11"/>
    </row>
    <row r="1369" spans="1:2" x14ac:dyDescent="0.2">
      <c r="A1369" s="3"/>
      <c r="B1369" s="11"/>
    </row>
    <row r="1370" spans="1:2" x14ac:dyDescent="0.2">
      <c r="A1370" s="3"/>
      <c r="B1370" s="11"/>
    </row>
    <row r="1371" spans="1:2" x14ac:dyDescent="0.2">
      <c r="A1371" s="3"/>
      <c r="B1371" s="11"/>
    </row>
    <row r="1372" spans="1:2" x14ac:dyDescent="0.2">
      <c r="A1372" s="3"/>
      <c r="B1372" s="11"/>
    </row>
    <row r="1373" spans="1:2" x14ac:dyDescent="0.2">
      <c r="A1373" s="3"/>
      <c r="B1373" s="11"/>
    </row>
    <row r="1374" spans="1:2" x14ac:dyDescent="0.2">
      <c r="A1374" s="3"/>
      <c r="B1374" s="11"/>
    </row>
    <row r="1375" spans="1:2" x14ac:dyDescent="0.2">
      <c r="A1375" s="3"/>
      <c r="B1375" s="11"/>
    </row>
    <row r="1376" spans="1:2" x14ac:dyDescent="0.2">
      <c r="A1376" s="3"/>
      <c r="B1376" s="11"/>
    </row>
    <row r="1377" spans="1:2" x14ac:dyDescent="0.2">
      <c r="A1377" s="3"/>
      <c r="B1377" s="15"/>
    </row>
    <row r="1378" spans="1:2" x14ac:dyDescent="0.2">
      <c r="A1378" s="3"/>
      <c r="B1378" s="11"/>
    </row>
    <row r="1379" spans="1:2" x14ac:dyDescent="0.2">
      <c r="A1379" s="3"/>
      <c r="B1379" s="11"/>
    </row>
    <row r="1380" spans="1:2" x14ac:dyDescent="0.2">
      <c r="A1380" s="3"/>
      <c r="B1380" s="11"/>
    </row>
    <row r="1381" spans="1:2" x14ac:dyDescent="0.2">
      <c r="A1381" s="3"/>
      <c r="B1381" s="11"/>
    </row>
    <row r="1382" spans="1:2" x14ac:dyDescent="0.2">
      <c r="A1382" s="3"/>
      <c r="B1382" s="11"/>
    </row>
    <row r="1383" spans="1:2" x14ac:dyDescent="0.2">
      <c r="A1383" s="3"/>
      <c r="B1383" s="11"/>
    </row>
    <row r="1384" spans="1:2" x14ac:dyDescent="0.2">
      <c r="A1384" s="3"/>
      <c r="B1384" s="11"/>
    </row>
    <row r="1385" spans="1:2" x14ac:dyDescent="0.2">
      <c r="A1385" s="3"/>
      <c r="B1385" s="11"/>
    </row>
    <row r="1386" spans="1:2" x14ac:dyDescent="0.2">
      <c r="A1386" s="3"/>
      <c r="B1386" s="11"/>
    </row>
    <row r="1387" spans="1:2" x14ac:dyDescent="0.2">
      <c r="A1387" s="3"/>
      <c r="B1387" s="11"/>
    </row>
    <row r="1388" spans="1:2" x14ac:dyDescent="0.2">
      <c r="A1388" s="3"/>
      <c r="B1388" s="11"/>
    </row>
    <row r="1389" spans="1:2" x14ac:dyDescent="0.2">
      <c r="A1389" s="3"/>
      <c r="B1389" s="11"/>
    </row>
    <row r="1390" spans="1:2" x14ac:dyDescent="0.2">
      <c r="A1390" s="3"/>
      <c r="B1390" s="11"/>
    </row>
    <row r="1391" spans="1:2" x14ac:dyDescent="0.2">
      <c r="A1391" s="3"/>
      <c r="B1391" s="11"/>
    </row>
    <row r="1392" spans="1:2" x14ac:dyDescent="0.2">
      <c r="A1392" s="3"/>
      <c r="B1392" s="11"/>
    </row>
    <row r="1393" spans="1:2" x14ac:dyDescent="0.2">
      <c r="A1393" s="3"/>
      <c r="B1393" s="11"/>
    </row>
    <row r="1394" spans="1:2" x14ac:dyDescent="0.2">
      <c r="A1394" s="3"/>
      <c r="B1394" s="11"/>
    </row>
    <row r="1395" spans="1:2" x14ac:dyDescent="0.2">
      <c r="A1395" s="3"/>
      <c r="B1395" s="11"/>
    </row>
    <row r="1396" spans="1:2" x14ac:dyDescent="0.2">
      <c r="A1396" s="3"/>
      <c r="B1396" s="11"/>
    </row>
    <row r="1397" spans="1:2" x14ac:dyDescent="0.2">
      <c r="A1397" s="3"/>
      <c r="B1397" s="11"/>
    </row>
    <row r="1398" spans="1:2" x14ac:dyDescent="0.2">
      <c r="A1398" s="3"/>
      <c r="B1398" s="11"/>
    </row>
    <row r="1399" spans="1:2" x14ac:dyDescent="0.2">
      <c r="A1399" s="3"/>
      <c r="B1399" s="11"/>
    </row>
    <row r="1400" spans="1:2" x14ac:dyDescent="0.2">
      <c r="A1400" s="3"/>
      <c r="B1400" s="11"/>
    </row>
    <row r="1401" spans="1:2" x14ac:dyDescent="0.2">
      <c r="A1401" s="3"/>
      <c r="B1401" s="11"/>
    </row>
    <row r="1402" spans="1:2" x14ac:dyDescent="0.2">
      <c r="A1402" s="3"/>
      <c r="B1402" s="11"/>
    </row>
    <row r="1403" spans="1:2" x14ac:dyDescent="0.2">
      <c r="A1403" s="3"/>
      <c r="B1403" s="11"/>
    </row>
    <row r="1404" spans="1:2" x14ac:dyDescent="0.2">
      <c r="A1404" s="3"/>
      <c r="B1404" s="11"/>
    </row>
    <row r="1405" spans="1:2" x14ac:dyDescent="0.2">
      <c r="A1405" s="3"/>
      <c r="B1405" s="11"/>
    </row>
    <row r="1406" spans="1:2" x14ac:dyDescent="0.2">
      <c r="A1406" s="3"/>
      <c r="B1406" s="11"/>
    </row>
    <row r="1407" spans="1:2" x14ac:dyDescent="0.2">
      <c r="A1407" s="3"/>
      <c r="B1407" s="11"/>
    </row>
    <row r="1408" spans="1:2" x14ac:dyDescent="0.2">
      <c r="A1408" s="3"/>
      <c r="B1408" s="11"/>
    </row>
    <row r="1409" spans="1:2" x14ac:dyDescent="0.2">
      <c r="A1409" s="3"/>
      <c r="B1409" s="11"/>
    </row>
    <row r="1410" spans="1:2" x14ac:dyDescent="0.2">
      <c r="A1410" s="3"/>
      <c r="B1410" s="11"/>
    </row>
    <row r="1411" spans="1:2" x14ac:dyDescent="0.2">
      <c r="A1411" s="3"/>
      <c r="B1411" s="11"/>
    </row>
    <row r="1412" spans="1:2" x14ac:dyDescent="0.2">
      <c r="A1412" s="3"/>
      <c r="B1412" s="11"/>
    </row>
    <row r="1413" spans="1:2" x14ac:dyDescent="0.2">
      <c r="A1413" s="3"/>
      <c r="B1413" s="11"/>
    </row>
    <row r="1414" spans="1:2" x14ac:dyDescent="0.2">
      <c r="A1414" s="3"/>
      <c r="B1414" s="11"/>
    </row>
    <row r="1415" spans="1:2" x14ac:dyDescent="0.2">
      <c r="A1415" s="3"/>
      <c r="B1415" s="11"/>
    </row>
    <row r="1416" spans="1:2" x14ac:dyDescent="0.2">
      <c r="A1416" s="3"/>
      <c r="B1416" s="11"/>
    </row>
    <row r="1417" spans="1:2" x14ac:dyDescent="0.2">
      <c r="A1417" s="3"/>
      <c r="B1417" s="11"/>
    </row>
    <row r="1418" spans="1:2" x14ac:dyDescent="0.2">
      <c r="A1418" s="3"/>
      <c r="B1418" s="11"/>
    </row>
    <row r="1419" spans="1:2" x14ac:dyDescent="0.2">
      <c r="A1419" s="3"/>
      <c r="B1419" s="11"/>
    </row>
    <row r="1420" spans="1:2" x14ac:dyDescent="0.2">
      <c r="A1420" s="3"/>
      <c r="B1420" s="11"/>
    </row>
    <row r="1421" spans="1:2" x14ac:dyDescent="0.2">
      <c r="A1421" s="3"/>
      <c r="B1421" s="11"/>
    </row>
    <row r="1422" spans="1:2" x14ac:dyDescent="0.2">
      <c r="A1422" s="3"/>
      <c r="B1422" s="11"/>
    </row>
    <row r="1423" spans="1:2" x14ac:dyDescent="0.2">
      <c r="A1423" s="3"/>
      <c r="B1423" s="11"/>
    </row>
    <row r="1424" spans="1:2" x14ac:dyDescent="0.2">
      <c r="A1424" s="3"/>
      <c r="B1424" s="11"/>
    </row>
    <row r="1425" spans="1:2" x14ac:dyDescent="0.2">
      <c r="A1425" s="3"/>
      <c r="B1425" s="11"/>
    </row>
    <row r="1426" spans="1:2" x14ac:dyDescent="0.2">
      <c r="A1426" s="3"/>
      <c r="B1426" s="11"/>
    </row>
    <row r="1427" spans="1:2" x14ac:dyDescent="0.2">
      <c r="A1427" s="3"/>
      <c r="B1427" s="11"/>
    </row>
    <row r="1428" spans="1:2" x14ac:dyDescent="0.2">
      <c r="A1428" s="3"/>
      <c r="B1428" s="11"/>
    </row>
    <row r="1429" spans="1:2" x14ac:dyDescent="0.2">
      <c r="A1429" s="3"/>
      <c r="B1429" s="11"/>
    </row>
    <row r="1430" spans="1:2" x14ac:dyDescent="0.2">
      <c r="A1430" s="3"/>
      <c r="B1430" s="11"/>
    </row>
    <row r="1431" spans="1:2" x14ac:dyDescent="0.2">
      <c r="A1431" s="3"/>
      <c r="B1431" s="11"/>
    </row>
    <row r="1432" spans="1:2" x14ac:dyDescent="0.2">
      <c r="A1432" s="3"/>
      <c r="B1432" s="11"/>
    </row>
    <row r="1433" spans="1:2" x14ac:dyDescent="0.2">
      <c r="A1433" s="3"/>
      <c r="B1433" s="11"/>
    </row>
    <row r="1434" spans="1:2" x14ac:dyDescent="0.2">
      <c r="A1434" s="3"/>
      <c r="B1434" s="11"/>
    </row>
    <row r="1435" spans="1:2" x14ac:dyDescent="0.2">
      <c r="A1435" s="3"/>
      <c r="B1435" s="11"/>
    </row>
    <row r="1436" spans="1:2" x14ac:dyDescent="0.2">
      <c r="A1436" s="3"/>
      <c r="B1436" s="11"/>
    </row>
    <row r="1437" spans="1:2" x14ac:dyDescent="0.2">
      <c r="A1437" s="3"/>
      <c r="B1437" s="11"/>
    </row>
    <row r="1438" spans="1:2" x14ac:dyDescent="0.2">
      <c r="A1438" s="3"/>
      <c r="B1438" s="11"/>
    </row>
    <row r="1439" spans="1:2" x14ac:dyDescent="0.2">
      <c r="A1439" s="3"/>
      <c r="B1439" s="11"/>
    </row>
    <row r="1440" spans="1:2" x14ac:dyDescent="0.2">
      <c r="A1440" s="3"/>
      <c r="B1440" s="11"/>
    </row>
    <row r="1441" spans="1:2" x14ac:dyDescent="0.2">
      <c r="A1441" s="3"/>
      <c r="B1441" s="11"/>
    </row>
    <row r="1442" spans="1:2" x14ac:dyDescent="0.2">
      <c r="A1442" s="3"/>
      <c r="B1442" s="11"/>
    </row>
    <row r="1443" spans="1:2" x14ac:dyDescent="0.2">
      <c r="A1443" s="3"/>
      <c r="B1443" s="11"/>
    </row>
    <row r="1444" spans="1:2" x14ac:dyDescent="0.2">
      <c r="A1444" s="3"/>
      <c r="B1444" s="11"/>
    </row>
    <row r="1445" spans="1:2" x14ac:dyDescent="0.2">
      <c r="A1445" s="3"/>
      <c r="B1445" s="11"/>
    </row>
    <row r="1446" spans="1:2" x14ac:dyDescent="0.2">
      <c r="A1446" s="3"/>
      <c r="B1446" s="11"/>
    </row>
    <row r="1447" spans="1:2" x14ac:dyDescent="0.2">
      <c r="A1447" s="3"/>
      <c r="B1447" s="11"/>
    </row>
    <row r="1448" spans="1:2" x14ac:dyDescent="0.2">
      <c r="A1448" s="3"/>
      <c r="B1448" s="11"/>
    </row>
    <row r="1449" spans="1:2" x14ac:dyDescent="0.2">
      <c r="A1449" s="3"/>
      <c r="B1449" s="11"/>
    </row>
    <row r="1450" spans="1:2" x14ac:dyDescent="0.2">
      <c r="A1450" s="3"/>
      <c r="B1450" s="11"/>
    </row>
    <row r="1451" spans="1:2" x14ac:dyDescent="0.2">
      <c r="A1451" s="3"/>
      <c r="B1451" s="11"/>
    </row>
    <row r="1452" spans="1:2" x14ac:dyDescent="0.2">
      <c r="A1452" s="3"/>
      <c r="B1452" s="11"/>
    </row>
    <row r="1453" spans="1:2" x14ac:dyDescent="0.2">
      <c r="A1453" s="3"/>
      <c r="B1453" s="11"/>
    </row>
    <row r="1454" spans="1:2" x14ac:dyDescent="0.2">
      <c r="A1454" s="3"/>
      <c r="B1454" s="11"/>
    </row>
    <row r="1455" spans="1:2" x14ac:dyDescent="0.2">
      <c r="A1455" s="3"/>
      <c r="B1455" s="11"/>
    </row>
    <row r="1456" spans="1:2" x14ac:dyDescent="0.2">
      <c r="A1456" s="3"/>
      <c r="B1456" s="11"/>
    </row>
    <row r="1457" spans="1:2" x14ac:dyDescent="0.2">
      <c r="A1457" s="3"/>
      <c r="B1457" s="11"/>
    </row>
    <row r="1458" spans="1:2" x14ac:dyDescent="0.2">
      <c r="A1458" s="3"/>
      <c r="B1458" s="11"/>
    </row>
    <row r="1459" spans="1:2" x14ac:dyDescent="0.2">
      <c r="A1459" s="3"/>
      <c r="B1459" s="11"/>
    </row>
    <row r="1460" spans="1:2" x14ac:dyDescent="0.2">
      <c r="A1460" s="3"/>
      <c r="B1460" s="11"/>
    </row>
    <row r="1461" spans="1:2" x14ac:dyDescent="0.2">
      <c r="A1461" s="3"/>
      <c r="B1461" s="11"/>
    </row>
    <row r="1462" spans="1:2" x14ac:dyDescent="0.2">
      <c r="A1462" s="3"/>
      <c r="B1462" s="11"/>
    </row>
    <row r="1463" spans="1:2" x14ac:dyDescent="0.2">
      <c r="A1463" s="3"/>
      <c r="B1463" s="11"/>
    </row>
    <row r="1464" spans="1:2" x14ac:dyDescent="0.2">
      <c r="A1464" s="3"/>
      <c r="B1464" s="11"/>
    </row>
    <row r="1465" spans="1:2" x14ac:dyDescent="0.2">
      <c r="A1465" s="3"/>
      <c r="B1465" s="11"/>
    </row>
    <row r="1466" spans="1:2" x14ac:dyDescent="0.2">
      <c r="A1466" s="3"/>
      <c r="B1466" s="11"/>
    </row>
    <row r="1467" spans="1:2" x14ac:dyDescent="0.2">
      <c r="A1467" s="3"/>
      <c r="B1467" s="11"/>
    </row>
    <row r="1468" spans="1:2" x14ac:dyDescent="0.2">
      <c r="A1468" s="3"/>
      <c r="B1468" s="11"/>
    </row>
    <row r="1469" spans="1:2" x14ac:dyDescent="0.2">
      <c r="A1469" s="3"/>
      <c r="B1469" s="11"/>
    </row>
    <row r="1470" spans="1:2" x14ac:dyDescent="0.2">
      <c r="A1470" s="3"/>
      <c r="B1470" s="11"/>
    </row>
    <row r="1471" spans="1:2" x14ac:dyDescent="0.2">
      <c r="A1471" s="3"/>
      <c r="B1471" s="11"/>
    </row>
    <row r="1472" spans="1:2" x14ac:dyDescent="0.2">
      <c r="A1472" s="3"/>
      <c r="B1472" s="11"/>
    </row>
    <row r="1473" spans="1:2" x14ac:dyDescent="0.2">
      <c r="A1473" s="3"/>
      <c r="B1473" s="11"/>
    </row>
    <row r="1474" spans="1:2" x14ac:dyDescent="0.2">
      <c r="A1474" s="3"/>
      <c r="B1474" s="11"/>
    </row>
    <row r="1475" spans="1:2" x14ac:dyDescent="0.2">
      <c r="A1475" s="3"/>
      <c r="B1475" s="11"/>
    </row>
    <row r="1476" spans="1:2" x14ac:dyDescent="0.2">
      <c r="A1476" s="3"/>
      <c r="B1476" s="11"/>
    </row>
    <row r="1477" spans="1:2" x14ac:dyDescent="0.2">
      <c r="A1477" s="3"/>
      <c r="B1477" s="11"/>
    </row>
    <row r="1478" spans="1:2" x14ac:dyDescent="0.2">
      <c r="A1478" s="3"/>
      <c r="B1478" s="11"/>
    </row>
    <row r="1479" spans="1:2" x14ac:dyDescent="0.2">
      <c r="A1479" s="3"/>
      <c r="B1479" s="11"/>
    </row>
    <row r="1480" spans="1:2" x14ac:dyDescent="0.2">
      <c r="A1480" s="3"/>
      <c r="B1480" s="11"/>
    </row>
    <row r="1481" spans="1:2" x14ac:dyDescent="0.2">
      <c r="A1481" s="3"/>
      <c r="B1481" s="15"/>
    </row>
    <row r="1482" spans="1:2" x14ac:dyDescent="0.2">
      <c r="A1482" s="3"/>
      <c r="B1482" s="11"/>
    </row>
    <row r="1483" spans="1:2" x14ac:dyDescent="0.2">
      <c r="A1483" s="3"/>
      <c r="B1483" s="11"/>
    </row>
    <row r="1484" spans="1:2" x14ac:dyDescent="0.2">
      <c r="A1484" s="3"/>
      <c r="B1484" s="11"/>
    </row>
    <row r="1485" spans="1:2" x14ac:dyDescent="0.2">
      <c r="A1485" s="3"/>
      <c r="B1485" s="11"/>
    </row>
    <row r="1486" spans="1:2" x14ac:dyDescent="0.2">
      <c r="A1486" s="3"/>
      <c r="B1486" s="11"/>
    </row>
    <row r="1487" spans="1:2" x14ac:dyDescent="0.2">
      <c r="A1487" s="3"/>
      <c r="B1487" s="11"/>
    </row>
    <row r="1488" spans="1:2" x14ac:dyDescent="0.2">
      <c r="A1488" s="3"/>
      <c r="B1488" s="11"/>
    </row>
    <row r="1489" spans="1:2" x14ac:dyDescent="0.2">
      <c r="A1489" s="3"/>
      <c r="B1489" s="11"/>
    </row>
    <row r="1490" spans="1:2" x14ac:dyDescent="0.2">
      <c r="A1490" s="3"/>
      <c r="B1490" s="11"/>
    </row>
    <row r="1491" spans="1:2" x14ac:dyDescent="0.2">
      <c r="A1491" s="3"/>
      <c r="B1491" s="11"/>
    </row>
    <row r="1492" spans="1:2" x14ac:dyDescent="0.2">
      <c r="A1492" s="3"/>
      <c r="B1492" s="11"/>
    </row>
    <row r="1493" spans="1:2" x14ac:dyDescent="0.2">
      <c r="A1493" s="3"/>
      <c r="B1493" s="11"/>
    </row>
    <row r="1494" spans="1:2" x14ac:dyDescent="0.2">
      <c r="A1494" s="3"/>
      <c r="B1494" s="11"/>
    </row>
    <row r="1495" spans="1:2" x14ac:dyDescent="0.2">
      <c r="A1495" s="3"/>
      <c r="B1495" s="11"/>
    </row>
    <row r="1496" spans="1:2" x14ac:dyDescent="0.2">
      <c r="A1496" s="3"/>
      <c r="B1496" s="11"/>
    </row>
    <row r="1497" spans="1:2" x14ac:dyDescent="0.2">
      <c r="A1497" s="3"/>
      <c r="B1497" s="11"/>
    </row>
    <row r="1498" spans="1:2" x14ac:dyDescent="0.2">
      <c r="A1498" s="3"/>
      <c r="B1498" s="11"/>
    </row>
    <row r="1499" spans="1:2" x14ac:dyDescent="0.2">
      <c r="A1499" s="3"/>
      <c r="B1499" s="11"/>
    </row>
    <row r="1500" spans="1:2" x14ac:dyDescent="0.2">
      <c r="A1500" s="3"/>
      <c r="B1500" s="11"/>
    </row>
    <row r="1501" spans="1:2" x14ac:dyDescent="0.2">
      <c r="A1501" s="3"/>
      <c r="B1501" s="11"/>
    </row>
    <row r="1502" spans="1:2" x14ac:dyDescent="0.2">
      <c r="A1502" s="3"/>
      <c r="B1502" s="11"/>
    </row>
    <row r="1503" spans="1:2" x14ac:dyDescent="0.2">
      <c r="A1503" s="3"/>
      <c r="B1503" s="11"/>
    </row>
    <row r="1504" spans="1:2" x14ac:dyDescent="0.2">
      <c r="A1504" s="3"/>
      <c r="B1504" s="11"/>
    </row>
    <row r="1505" spans="1:2" x14ac:dyDescent="0.2">
      <c r="A1505" s="3"/>
      <c r="B1505" s="11"/>
    </row>
    <row r="1506" spans="1:2" x14ac:dyDescent="0.2">
      <c r="A1506" s="3"/>
      <c r="B1506" s="11"/>
    </row>
    <row r="1507" spans="1:2" x14ac:dyDescent="0.2">
      <c r="A1507" s="3"/>
      <c r="B1507" s="11"/>
    </row>
    <row r="1508" spans="1:2" x14ac:dyDescent="0.2">
      <c r="A1508" s="3"/>
      <c r="B1508" s="11"/>
    </row>
    <row r="1509" spans="1:2" x14ac:dyDescent="0.2">
      <c r="A1509" s="3"/>
      <c r="B1509" s="11"/>
    </row>
    <row r="1510" spans="1:2" x14ac:dyDescent="0.2">
      <c r="A1510" s="3"/>
      <c r="B1510" s="11"/>
    </row>
    <row r="1511" spans="1:2" x14ac:dyDescent="0.2">
      <c r="A1511" s="3"/>
      <c r="B1511" s="11"/>
    </row>
    <row r="1512" spans="1:2" x14ac:dyDescent="0.2">
      <c r="A1512" s="3"/>
      <c r="B1512" s="11"/>
    </row>
    <row r="1513" spans="1:2" x14ac:dyDescent="0.2">
      <c r="A1513" s="3"/>
      <c r="B1513" s="11"/>
    </row>
    <row r="1514" spans="1:2" x14ac:dyDescent="0.2">
      <c r="A1514" s="3"/>
      <c r="B1514" s="11"/>
    </row>
    <row r="1515" spans="1:2" x14ac:dyDescent="0.2">
      <c r="A1515" s="3"/>
      <c r="B1515" s="11"/>
    </row>
    <row r="1516" spans="1:2" x14ac:dyDescent="0.2">
      <c r="A1516" s="3"/>
      <c r="B1516" s="11"/>
    </row>
    <row r="1517" spans="1:2" x14ac:dyDescent="0.2">
      <c r="A1517" s="3"/>
      <c r="B1517" s="11"/>
    </row>
    <row r="1518" spans="1:2" x14ac:dyDescent="0.2">
      <c r="A1518" s="3"/>
      <c r="B1518" s="11"/>
    </row>
    <row r="1519" spans="1:2" x14ac:dyDescent="0.2">
      <c r="A1519" s="3"/>
      <c r="B1519" s="11"/>
    </row>
    <row r="1520" spans="1:2" x14ac:dyDescent="0.2">
      <c r="A1520" s="3"/>
      <c r="B1520" s="11"/>
    </row>
    <row r="1521" spans="1:2" x14ac:dyDescent="0.2">
      <c r="A1521" s="3"/>
      <c r="B1521" s="11"/>
    </row>
    <row r="1522" spans="1:2" x14ac:dyDescent="0.2">
      <c r="A1522" s="3"/>
      <c r="B1522" s="11"/>
    </row>
    <row r="1523" spans="1:2" x14ac:dyDescent="0.2">
      <c r="A1523" s="3"/>
      <c r="B1523" s="11"/>
    </row>
    <row r="1524" spans="1:2" x14ac:dyDescent="0.2">
      <c r="A1524" s="3"/>
      <c r="B1524" s="11"/>
    </row>
    <row r="1525" spans="1:2" x14ac:dyDescent="0.2">
      <c r="A1525" s="3"/>
      <c r="B1525" s="11"/>
    </row>
    <row r="1526" spans="1:2" x14ac:dyDescent="0.2">
      <c r="A1526" s="3"/>
      <c r="B1526" s="11"/>
    </row>
    <row r="1527" spans="1:2" x14ac:dyDescent="0.2">
      <c r="A1527" s="3"/>
      <c r="B1527" s="15"/>
    </row>
    <row r="1528" spans="1:2" x14ac:dyDescent="0.2">
      <c r="A1528" s="3"/>
      <c r="B1528" s="11"/>
    </row>
    <row r="1529" spans="1:2" x14ac:dyDescent="0.2">
      <c r="A1529" s="3"/>
      <c r="B1529" s="11"/>
    </row>
    <row r="1530" spans="1:2" x14ac:dyDescent="0.2">
      <c r="A1530" s="3"/>
      <c r="B1530" s="11"/>
    </row>
    <row r="1531" spans="1:2" x14ac:dyDescent="0.2">
      <c r="A1531" s="3"/>
      <c r="B1531" s="11"/>
    </row>
    <row r="1532" spans="1:2" x14ac:dyDescent="0.2">
      <c r="A1532" s="3"/>
      <c r="B1532" s="11"/>
    </row>
    <row r="1533" spans="1:2" x14ac:dyDescent="0.2">
      <c r="A1533" s="3"/>
      <c r="B1533" s="11"/>
    </row>
    <row r="1534" spans="1:2" x14ac:dyDescent="0.2">
      <c r="A1534" s="3"/>
      <c r="B1534" s="11"/>
    </row>
    <row r="1535" spans="1:2" x14ac:dyDescent="0.2">
      <c r="A1535" s="3"/>
      <c r="B1535" s="11"/>
    </row>
    <row r="1536" spans="1:2" x14ac:dyDescent="0.2">
      <c r="A1536" s="3"/>
      <c r="B1536" s="11"/>
    </row>
    <row r="1537" spans="1:2" x14ac:dyDescent="0.2">
      <c r="A1537" s="3"/>
      <c r="B1537" s="11"/>
    </row>
    <row r="1538" spans="1:2" x14ac:dyDescent="0.2">
      <c r="A1538" s="3"/>
      <c r="B1538" s="11"/>
    </row>
    <row r="1539" spans="1:2" x14ac:dyDescent="0.2">
      <c r="A1539" s="3"/>
      <c r="B1539" s="11"/>
    </row>
    <row r="1540" spans="1:2" x14ac:dyDescent="0.2">
      <c r="A1540" s="3"/>
      <c r="B1540" s="11"/>
    </row>
    <row r="1541" spans="1:2" x14ac:dyDescent="0.2">
      <c r="A1541" s="3"/>
      <c r="B1541" s="11"/>
    </row>
    <row r="1542" spans="1:2" x14ac:dyDescent="0.2">
      <c r="A1542" s="3"/>
      <c r="B1542" s="11"/>
    </row>
    <row r="1543" spans="1:2" x14ac:dyDescent="0.2">
      <c r="A1543" s="3"/>
      <c r="B1543" s="11"/>
    </row>
    <row r="1544" spans="1:2" x14ac:dyDescent="0.2">
      <c r="A1544" s="3"/>
      <c r="B1544" s="11"/>
    </row>
    <row r="1545" spans="1:2" x14ac:dyDescent="0.2">
      <c r="A1545" s="3"/>
      <c r="B1545" s="11"/>
    </row>
    <row r="1546" spans="1:2" x14ac:dyDescent="0.2">
      <c r="A1546" s="3"/>
      <c r="B1546" s="11"/>
    </row>
    <row r="1547" spans="1:2" x14ac:dyDescent="0.2">
      <c r="A1547" s="3"/>
      <c r="B1547" s="11"/>
    </row>
    <row r="1548" spans="1:2" x14ac:dyDescent="0.2">
      <c r="A1548" s="3"/>
      <c r="B1548" s="11"/>
    </row>
    <row r="1549" spans="1:2" x14ac:dyDescent="0.2">
      <c r="A1549" s="3"/>
      <c r="B1549" s="11"/>
    </row>
    <row r="1550" spans="1:2" x14ac:dyDescent="0.2">
      <c r="A1550" s="3"/>
      <c r="B1550" s="11"/>
    </row>
    <row r="1551" spans="1:2" x14ac:dyDescent="0.2">
      <c r="A1551" s="3"/>
      <c r="B1551" s="11"/>
    </row>
    <row r="1552" spans="1:2" x14ac:dyDescent="0.2">
      <c r="A1552" s="3"/>
      <c r="B1552" s="11"/>
    </row>
    <row r="1553" spans="1:2" x14ac:dyDescent="0.2">
      <c r="A1553" s="3"/>
      <c r="B1553" s="11"/>
    </row>
    <row r="1554" spans="1:2" x14ac:dyDescent="0.2">
      <c r="A1554" s="3"/>
      <c r="B1554" s="11"/>
    </row>
    <row r="1555" spans="1:2" x14ac:dyDescent="0.2">
      <c r="A1555" s="3"/>
      <c r="B1555" s="11"/>
    </row>
    <row r="1556" spans="1:2" x14ac:dyDescent="0.2">
      <c r="A1556" s="3"/>
      <c r="B1556" s="11"/>
    </row>
    <row r="1557" spans="1:2" x14ac:dyDescent="0.2">
      <c r="A1557" s="3"/>
      <c r="B1557" s="11"/>
    </row>
    <row r="1558" spans="1:2" x14ac:dyDescent="0.2">
      <c r="A1558" s="3"/>
      <c r="B1558" s="11"/>
    </row>
    <row r="1559" spans="1:2" x14ac:dyDescent="0.2">
      <c r="A1559" s="3"/>
      <c r="B1559" s="11"/>
    </row>
    <row r="1560" spans="1:2" x14ac:dyDescent="0.2">
      <c r="A1560" s="3"/>
      <c r="B1560" s="11"/>
    </row>
    <row r="1561" spans="1:2" x14ac:dyDescent="0.2">
      <c r="A1561" s="3"/>
      <c r="B1561" s="11"/>
    </row>
    <row r="1562" spans="1:2" x14ac:dyDescent="0.2">
      <c r="A1562" s="3"/>
      <c r="B1562" s="11"/>
    </row>
    <row r="1563" spans="1:2" x14ac:dyDescent="0.2">
      <c r="A1563" s="3"/>
      <c r="B1563" s="11"/>
    </row>
    <row r="1564" spans="1:2" x14ac:dyDescent="0.2">
      <c r="A1564" s="3"/>
      <c r="B1564" s="11"/>
    </row>
    <row r="1565" spans="1:2" x14ac:dyDescent="0.2">
      <c r="A1565" s="3"/>
      <c r="B1565" s="11"/>
    </row>
    <row r="1566" spans="1:2" x14ac:dyDescent="0.2">
      <c r="A1566" s="3"/>
      <c r="B1566" s="11"/>
    </row>
    <row r="1567" spans="1:2" x14ac:dyDescent="0.2">
      <c r="A1567" s="3"/>
      <c r="B1567" s="11"/>
    </row>
    <row r="1568" spans="1:2" x14ac:dyDescent="0.2">
      <c r="A1568" s="3"/>
      <c r="B1568" s="11"/>
    </row>
    <row r="1569" spans="1:2" x14ac:dyDescent="0.2">
      <c r="A1569" s="3"/>
      <c r="B1569" s="11"/>
    </row>
    <row r="1570" spans="1:2" x14ac:dyDescent="0.2">
      <c r="A1570" s="3"/>
      <c r="B1570" s="11"/>
    </row>
    <row r="1571" spans="1:2" x14ac:dyDescent="0.2">
      <c r="A1571" s="3"/>
      <c r="B1571" s="11"/>
    </row>
    <row r="1572" spans="1:2" x14ac:dyDescent="0.2">
      <c r="A1572" s="3"/>
      <c r="B1572" s="11"/>
    </row>
    <row r="1573" spans="1:2" x14ac:dyDescent="0.2">
      <c r="A1573" s="3"/>
      <c r="B1573" s="11"/>
    </row>
    <row r="1574" spans="1:2" x14ac:dyDescent="0.2">
      <c r="A1574" s="3"/>
      <c r="B1574" s="11"/>
    </row>
    <row r="1575" spans="1:2" x14ac:dyDescent="0.2">
      <c r="A1575" s="3"/>
      <c r="B1575" s="11"/>
    </row>
    <row r="1576" spans="1:2" x14ac:dyDescent="0.2">
      <c r="A1576" s="3"/>
      <c r="B1576" s="11"/>
    </row>
    <row r="1577" spans="1:2" x14ac:dyDescent="0.2">
      <c r="A1577" s="3"/>
      <c r="B1577" s="11"/>
    </row>
    <row r="1578" spans="1:2" x14ac:dyDescent="0.2">
      <c r="A1578" s="3"/>
      <c r="B1578" s="11"/>
    </row>
    <row r="1579" spans="1:2" x14ac:dyDescent="0.2">
      <c r="A1579" s="3"/>
      <c r="B1579" s="11"/>
    </row>
    <row r="1580" spans="1:2" x14ac:dyDescent="0.2">
      <c r="A1580" s="3"/>
      <c r="B1580" s="11"/>
    </row>
    <row r="1581" spans="1:2" x14ac:dyDescent="0.2">
      <c r="A1581" s="3"/>
      <c r="B1581" s="11"/>
    </row>
    <row r="1582" spans="1:2" x14ac:dyDescent="0.2">
      <c r="A1582" s="3"/>
      <c r="B1582" s="11"/>
    </row>
    <row r="1583" spans="1:2" x14ac:dyDescent="0.2">
      <c r="A1583" s="3"/>
      <c r="B1583" s="11"/>
    </row>
    <row r="1584" spans="1:2" x14ac:dyDescent="0.2">
      <c r="A1584" s="3"/>
      <c r="B1584" s="11"/>
    </row>
    <row r="1585" spans="1:2" x14ac:dyDescent="0.2">
      <c r="A1585" s="3"/>
      <c r="B1585" s="11"/>
    </row>
    <row r="1586" spans="1:2" x14ac:dyDescent="0.2">
      <c r="A1586" s="3"/>
      <c r="B1586" s="11"/>
    </row>
    <row r="1587" spans="1:2" x14ac:dyDescent="0.2">
      <c r="A1587" s="3"/>
      <c r="B1587" s="11"/>
    </row>
    <row r="1588" spans="1:2" x14ac:dyDescent="0.2">
      <c r="A1588" s="3"/>
      <c r="B1588" s="11"/>
    </row>
    <row r="1589" spans="1:2" x14ac:dyDescent="0.2">
      <c r="A1589" s="3"/>
      <c r="B1589" s="11"/>
    </row>
    <row r="1590" spans="1:2" x14ac:dyDescent="0.2">
      <c r="A1590" s="3"/>
      <c r="B1590" s="11"/>
    </row>
    <row r="1591" spans="1:2" x14ac:dyDescent="0.2">
      <c r="A1591" s="3"/>
      <c r="B1591" s="11"/>
    </row>
    <row r="1592" spans="1:2" x14ac:dyDescent="0.2">
      <c r="A1592" s="3"/>
      <c r="B1592" s="11"/>
    </row>
    <row r="1593" spans="1:2" x14ac:dyDescent="0.2">
      <c r="A1593" s="3"/>
      <c r="B1593" s="11"/>
    </row>
    <row r="1594" spans="1:2" x14ac:dyDescent="0.2">
      <c r="A1594" s="3"/>
      <c r="B1594" s="11"/>
    </row>
    <row r="1595" spans="1:2" x14ac:dyDescent="0.2">
      <c r="A1595" s="3"/>
      <c r="B1595" s="11"/>
    </row>
    <row r="1596" spans="1:2" x14ac:dyDescent="0.2">
      <c r="A1596" s="3"/>
      <c r="B1596" s="11"/>
    </row>
    <row r="1597" spans="1:2" x14ac:dyDescent="0.2">
      <c r="A1597" s="3"/>
      <c r="B1597" s="11"/>
    </row>
    <row r="1598" spans="1:2" x14ac:dyDescent="0.2">
      <c r="A1598" s="3"/>
      <c r="B1598" s="11"/>
    </row>
    <row r="1599" spans="1:2" x14ac:dyDescent="0.2">
      <c r="A1599" s="3"/>
      <c r="B1599" s="11"/>
    </row>
    <row r="1600" spans="1:2" x14ac:dyDescent="0.2">
      <c r="A1600" s="3"/>
      <c r="B1600" s="11"/>
    </row>
    <row r="1601" spans="1:2" x14ac:dyDescent="0.2">
      <c r="A1601" s="3"/>
      <c r="B1601" s="11"/>
    </row>
    <row r="1602" spans="1:2" x14ac:dyDescent="0.2">
      <c r="A1602" s="3"/>
      <c r="B1602" s="11"/>
    </row>
    <row r="1603" spans="1:2" x14ac:dyDescent="0.2">
      <c r="A1603" s="3"/>
      <c r="B1603" s="11"/>
    </row>
    <row r="1604" spans="1:2" x14ac:dyDescent="0.2">
      <c r="A1604" s="3"/>
      <c r="B1604" s="11"/>
    </row>
    <row r="1605" spans="1:2" x14ac:dyDescent="0.2">
      <c r="A1605" s="3"/>
      <c r="B1605" s="11"/>
    </row>
    <row r="1606" spans="1:2" x14ac:dyDescent="0.2">
      <c r="A1606" s="3"/>
      <c r="B1606" s="11"/>
    </row>
    <row r="1607" spans="1:2" x14ac:dyDescent="0.2">
      <c r="A1607" s="3"/>
      <c r="B1607" s="11"/>
    </row>
    <row r="1608" spans="1:2" x14ac:dyDescent="0.2">
      <c r="A1608" s="3"/>
      <c r="B1608" s="11"/>
    </row>
    <row r="1609" spans="1:2" x14ac:dyDescent="0.2">
      <c r="A1609" s="3"/>
      <c r="B1609" s="11"/>
    </row>
    <row r="1610" spans="1:2" x14ac:dyDescent="0.2">
      <c r="A1610" s="3"/>
      <c r="B1610" s="11"/>
    </row>
    <row r="1611" spans="1:2" x14ac:dyDescent="0.2">
      <c r="A1611" s="3"/>
      <c r="B1611" s="11"/>
    </row>
    <row r="1612" spans="1:2" x14ac:dyDescent="0.2">
      <c r="A1612" s="3"/>
      <c r="B1612" s="11"/>
    </row>
    <row r="1613" spans="1:2" x14ac:dyDescent="0.2">
      <c r="A1613" s="3"/>
      <c r="B1613" s="11"/>
    </row>
    <row r="1614" spans="1:2" x14ac:dyDescent="0.2">
      <c r="A1614" s="3"/>
      <c r="B1614" s="11"/>
    </row>
    <row r="1615" spans="1:2" x14ac:dyDescent="0.2">
      <c r="A1615" s="3"/>
      <c r="B1615" s="11"/>
    </row>
    <row r="1616" spans="1:2" x14ac:dyDescent="0.2">
      <c r="A1616" s="3"/>
      <c r="B1616" s="11"/>
    </row>
    <row r="1617" spans="1:2" x14ac:dyDescent="0.2">
      <c r="A1617" s="3"/>
      <c r="B1617" s="11"/>
    </row>
    <row r="1618" spans="1:2" x14ac:dyDescent="0.2">
      <c r="A1618" s="3"/>
      <c r="B1618" s="11"/>
    </row>
    <row r="1619" spans="1:2" x14ac:dyDescent="0.2">
      <c r="A1619" s="3"/>
      <c r="B1619" s="11"/>
    </row>
    <row r="1620" spans="1:2" x14ac:dyDescent="0.2">
      <c r="A1620" s="3"/>
      <c r="B1620" s="11"/>
    </row>
    <row r="1621" spans="1:2" x14ac:dyDescent="0.2">
      <c r="A1621" s="3"/>
      <c r="B1621" s="11"/>
    </row>
    <row r="1622" spans="1:2" x14ac:dyDescent="0.2">
      <c r="A1622" s="3"/>
      <c r="B1622" s="11"/>
    </row>
    <row r="1623" spans="1:2" x14ac:dyDescent="0.2">
      <c r="A1623" s="3"/>
      <c r="B1623" s="11"/>
    </row>
    <row r="1624" spans="1:2" x14ac:dyDescent="0.2">
      <c r="A1624" s="3"/>
      <c r="B1624" s="11"/>
    </row>
    <row r="1625" spans="1:2" x14ac:dyDescent="0.2">
      <c r="A1625" s="3"/>
      <c r="B1625" s="11"/>
    </row>
    <row r="1626" spans="1:2" x14ac:dyDescent="0.2">
      <c r="A1626" s="3"/>
      <c r="B1626" s="11"/>
    </row>
    <row r="1627" spans="1:2" x14ac:dyDescent="0.2">
      <c r="A1627" s="3"/>
      <c r="B1627" s="11"/>
    </row>
    <row r="1628" spans="1:2" x14ac:dyDescent="0.2">
      <c r="A1628" s="3"/>
      <c r="B1628" s="11"/>
    </row>
    <row r="1629" spans="1:2" x14ac:dyDescent="0.2">
      <c r="A1629" s="3"/>
      <c r="B1629" s="11"/>
    </row>
    <row r="1630" spans="1:2" x14ac:dyDescent="0.2">
      <c r="A1630" s="3"/>
      <c r="B1630" s="11"/>
    </row>
    <row r="1631" spans="1:2" x14ac:dyDescent="0.2">
      <c r="A1631" s="3"/>
      <c r="B1631" s="11"/>
    </row>
    <row r="1632" spans="1:2" x14ac:dyDescent="0.2">
      <c r="A1632" s="3"/>
      <c r="B1632" s="11"/>
    </row>
    <row r="1633" spans="1:2" x14ac:dyDescent="0.2">
      <c r="A1633" s="3"/>
      <c r="B1633" s="11"/>
    </row>
    <row r="1634" spans="1:2" x14ac:dyDescent="0.2">
      <c r="A1634" s="3"/>
      <c r="B1634" s="11"/>
    </row>
    <row r="1635" spans="1:2" x14ac:dyDescent="0.2">
      <c r="A1635" s="3"/>
      <c r="B1635" s="11"/>
    </row>
    <row r="1636" spans="1:2" x14ac:dyDescent="0.2">
      <c r="A1636" s="3"/>
      <c r="B1636" s="11"/>
    </row>
    <row r="1637" spans="1:2" x14ac:dyDescent="0.2">
      <c r="A1637" s="3"/>
      <c r="B1637" s="11"/>
    </row>
    <row r="1638" spans="1:2" x14ac:dyDescent="0.2">
      <c r="A1638" s="3"/>
      <c r="B1638" s="11"/>
    </row>
    <row r="1639" spans="1:2" x14ac:dyDescent="0.2">
      <c r="A1639" s="3"/>
      <c r="B1639" s="11"/>
    </row>
    <row r="1640" spans="1:2" x14ac:dyDescent="0.2">
      <c r="A1640" s="3"/>
      <c r="B1640" s="11"/>
    </row>
    <row r="1641" spans="1:2" x14ac:dyDescent="0.2">
      <c r="A1641" s="3"/>
      <c r="B1641" s="11"/>
    </row>
    <row r="1642" spans="1:2" x14ac:dyDescent="0.2">
      <c r="A1642" s="3"/>
      <c r="B1642" s="11"/>
    </row>
    <row r="1643" spans="1:2" x14ac:dyDescent="0.2">
      <c r="A1643" s="3"/>
      <c r="B1643" s="11"/>
    </row>
    <row r="1644" spans="1:2" x14ac:dyDescent="0.2">
      <c r="A1644" s="3"/>
      <c r="B1644" s="11"/>
    </row>
    <row r="1645" spans="1:2" x14ac:dyDescent="0.2">
      <c r="A1645" s="3"/>
      <c r="B1645" s="11"/>
    </row>
    <row r="1646" spans="1:2" x14ac:dyDescent="0.2">
      <c r="A1646" s="3"/>
      <c r="B1646" s="11"/>
    </row>
    <row r="1647" spans="1:2" x14ac:dyDescent="0.2">
      <c r="A1647" s="3"/>
      <c r="B1647" s="11"/>
    </row>
    <row r="1648" spans="1:2" x14ac:dyDescent="0.2">
      <c r="A1648" s="3"/>
      <c r="B1648" s="11"/>
    </row>
    <row r="1649" spans="1:2" x14ac:dyDescent="0.2">
      <c r="A1649" s="3"/>
      <c r="B1649" s="11"/>
    </row>
    <row r="1650" spans="1:2" x14ac:dyDescent="0.2">
      <c r="A1650" s="3"/>
      <c r="B1650" s="11"/>
    </row>
    <row r="1651" spans="1:2" x14ac:dyDescent="0.2">
      <c r="A1651" s="3"/>
      <c r="B1651" s="11"/>
    </row>
    <row r="1652" spans="1:2" x14ac:dyDescent="0.2">
      <c r="A1652" s="3"/>
      <c r="B1652" s="11"/>
    </row>
    <row r="1653" spans="1:2" x14ac:dyDescent="0.2">
      <c r="A1653" s="3"/>
      <c r="B1653" s="11"/>
    </row>
    <row r="1654" spans="1:2" x14ac:dyDescent="0.2">
      <c r="A1654" s="3"/>
      <c r="B1654" s="11"/>
    </row>
    <row r="1655" spans="1:2" x14ac:dyDescent="0.2">
      <c r="A1655" s="3"/>
      <c r="B1655" s="11"/>
    </row>
    <row r="1656" spans="1:2" x14ac:dyDescent="0.2">
      <c r="A1656" s="3"/>
      <c r="B1656" s="11"/>
    </row>
    <row r="1657" spans="1:2" x14ac:dyDescent="0.2">
      <c r="A1657" s="3"/>
      <c r="B1657" s="11"/>
    </row>
    <row r="1658" spans="1:2" x14ac:dyDescent="0.2">
      <c r="A1658" s="3"/>
      <c r="B1658" s="11"/>
    </row>
    <row r="1659" spans="1:2" x14ac:dyDescent="0.2">
      <c r="A1659" s="3"/>
      <c r="B1659" s="11"/>
    </row>
    <row r="1660" spans="1:2" x14ac:dyDescent="0.2">
      <c r="A1660" s="3"/>
      <c r="B1660" s="11"/>
    </row>
    <row r="1661" spans="1:2" x14ac:dyDescent="0.2">
      <c r="A1661" s="3"/>
      <c r="B1661" s="11"/>
    </row>
    <row r="1662" spans="1:2" x14ac:dyDescent="0.2">
      <c r="A1662" s="3"/>
      <c r="B1662" s="11"/>
    </row>
    <row r="1663" spans="1:2" x14ac:dyDescent="0.2">
      <c r="A1663" s="3"/>
      <c r="B1663" s="11"/>
    </row>
    <row r="1664" spans="1:2" x14ac:dyDescent="0.2">
      <c r="A1664" s="3"/>
      <c r="B1664" s="11"/>
    </row>
    <row r="1665" spans="1:2" x14ac:dyDescent="0.2">
      <c r="A1665" s="3"/>
      <c r="B1665" s="11"/>
    </row>
    <row r="1666" spans="1:2" x14ac:dyDescent="0.2">
      <c r="A1666" s="3"/>
      <c r="B1666" s="11"/>
    </row>
    <row r="1667" spans="1:2" x14ac:dyDescent="0.2">
      <c r="A1667" s="3"/>
      <c r="B1667" s="11"/>
    </row>
    <row r="1668" spans="1:2" x14ac:dyDescent="0.2">
      <c r="A1668" s="3"/>
      <c r="B1668" s="11"/>
    </row>
    <row r="1669" spans="1:2" x14ac:dyDescent="0.2">
      <c r="A1669" s="3"/>
      <c r="B1669" s="11"/>
    </row>
    <row r="1670" spans="1:2" x14ac:dyDescent="0.2">
      <c r="A1670" s="3"/>
      <c r="B1670" s="11"/>
    </row>
    <row r="1671" spans="1:2" x14ac:dyDescent="0.2">
      <c r="A1671" s="3"/>
      <c r="B1671" s="11"/>
    </row>
    <row r="1672" spans="1:2" x14ac:dyDescent="0.2">
      <c r="A1672" s="3"/>
      <c r="B1672" s="11"/>
    </row>
    <row r="1673" spans="1:2" x14ac:dyDescent="0.2">
      <c r="A1673" s="3"/>
      <c r="B1673" s="11"/>
    </row>
    <row r="1674" spans="1:2" x14ac:dyDescent="0.2">
      <c r="A1674" s="3"/>
      <c r="B1674" s="11"/>
    </row>
    <row r="1675" spans="1:2" x14ac:dyDescent="0.2">
      <c r="A1675" s="3"/>
      <c r="B1675" s="11"/>
    </row>
    <row r="1676" spans="1:2" x14ac:dyDescent="0.2">
      <c r="A1676" s="3"/>
      <c r="B1676" s="11"/>
    </row>
    <row r="1677" spans="1:2" x14ac:dyDescent="0.2">
      <c r="A1677" s="3"/>
      <c r="B1677" s="11"/>
    </row>
    <row r="1678" spans="1:2" x14ac:dyDescent="0.2">
      <c r="A1678" s="3"/>
      <c r="B1678" s="11"/>
    </row>
    <row r="1679" spans="1:2" x14ac:dyDescent="0.2">
      <c r="A1679" s="3"/>
      <c r="B1679" s="11"/>
    </row>
    <row r="1680" spans="1:2" x14ac:dyDescent="0.2">
      <c r="A1680" s="3"/>
      <c r="B1680" s="11"/>
    </row>
    <row r="1681" spans="1:2" x14ac:dyDescent="0.2">
      <c r="A1681" s="3"/>
      <c r="B1681" s="11"/>
    </row>
    <row r="1682" spans="1:2" x14ac:dyDescent="0.2">
      <c r="A1682" s="3"/>
      <c r="B1682" s="11"/>
    </row>
    <row r="1683" spans="1:2" x14ac:dyDescent="0.2">
      <c r="A1683" s="3"/>
      <c r="B1683" s="11"/>
    </row>
    <row r="1684" spans="1:2" x14ac:dyDescent="0.2">
      <c r="A1684" s="3"/>
      <c r="B1684" s="11"/>
    </row>
    <row r="1685" spans="1:2" x14ac:dyDescent="0.2">
      <c r="A1685" s="3"/>
      <c r="B1685" s="11"/>
    </row>
    <row r="1686" spans="1:2" x14ac:dyDescent="0.2">
      <c r="A1686" s="3"/>
      <c r="B1686" s="11"/>
    </row>
    <row r="1687" spans="1:2" x14ac:dyDescent="0.2">
      <c r="A1687" s="3"/>
      <c r="B1687" s="11"/>
    </row>
    <row r="1688" spans="1:2" x14ac:dyDescent="0.2">
      <c r="A1688" s="3"/>
      <c r="B1688" s="11"/>
    </row>
    <row r="1689" spans="1:2" x14ac:dyDescent="0.2">
      <c r="A1689" s="3"/>
      <c r="B1689" s="11"/>
    </row>
    <row r="1690" spans="1:2" x14ac:dyDescent="0.2">
      <c r="A1690" s="3"/>
      <c r="B1690" s="11"/>
    </row>
    <row r="1691" spans="1:2" x14ac:dyDescent="0.2">
      <c r="A1691" s="3"/>
      <c r="B1691" s="11"/>
    </row>
    <row r="1692" spans="1:2" x14ac:dyDescent="0.2">
      <c r="A1692" s="3"/>
      <c r="B1692" s="11"/>
    </row>
    <row r="1693" spans="1:2" x14ac:dyDescent="0.2">
      <c r="A1693" s="3"/>
      <c r="B1693" s="11"/>
    </row>
    <row r="1694" spans="1:2" x14ac:dyDescent="0.2">
      <c r="A1694" s="3"/>
      <c r="B1694" s="11"/>
    </row>
    <row r="1695" spans="1:2" x14ac:dyDescent="0.2">
      <c r="A1695" s="3"/>
      <c r="B1695" s="11"/>
    </row>
    <row r="1696" spans="1:2" x14ac:dyDescent="0.2">
      <c r="A1696" s="3"/>
      <c r="B1696" s="11"/>
    </row>
    <row r="1697" spans="1:2" x14ac:dyDescent="0.2">
      <c r="A1697" s="3"/>
      <c r="B1697" s="11"/>
    </row>
    <row r="1698" spans="1:2" x14ac:dyDescent="0.2">
      <c r="A1698" s="3"/>
      <c r="B1698" s="11"/>
    </row>
    <row r="1699" spans="1:2" x14ac:dyDescent="0.2">
      <c r="A1699" s="3"/>
      <c r="B1699" s="11"/>
    </row>
    <row r="1700" spans="1:2" x14ac:dyDescent="0.2">
      <c r="A1700" s="3"/>
      <c r="B1700" s="11"/>
    </row>
    <row r="1701" spans="1:2" x14ac:dyDescent="0.2">
      <c r="A1701" s="3"/>
      <c r="B1701" s="11"/>
    </row>
    <row r="1702" spans="1:2" x14ac:dyDescent="0.2">
      <c r="A1702" s="3"/>
      <c r="B1702" s="11"/>
    </row>
    <row r="1703" spans="1:2" x14ac:dyDescent="0.2">
      <c r="A1703" s="3"/>
      <c r="B1703" s="11"/>
    </row>
    <row r="1704" spans="1:2" x14ac:dyDescent="0.2">
      <c r="A1704" s="3"/>
      <c r="B1704" s="11"/>
    </row>
    <row r="1705" spans="1:2" x14ac:dyDescent="0.2">
      <c r="A1705" s="3"/>
      <c r="B1705" s="11"/>
    </row>
    <row r="1706" spans="1:2" x14ac:dyDescent="0.2">
      <c r="A1706" s="3"/>
      <c r="B1706" s="11"/>
    </row>
    <row r="1707" spans="1:2" x14ac:dyDescent="0.2">
      <c r="A1707" s="3"/>
      <c r="B1707" s="11"/>
    </row>
    <row r="1708" spans="1:2" x14ac:dyDescent="0.2">
      <c r="A1708" s="3"/>
      <c r="B1708" s="11"/>
    </row>
    <row r="1709" spans="1:2" x14ac:dyDescent="0.2">
      <c r="A1709" s="3"/>
      <c r="B1709" s="11"/>
    </row>
    <row r="1710" spans="1:2" x14ac:dyDescent="0.2">
      <c r="A1710" s="3"/>
      <c r="B1710" s="11"/>
    </row>
    <row r="1711" spans="1:2" x14ac:dyDescent="0.2">
      <c r="A1711" s="3"/>
      <c r="B1711" s="11"/>
    </row>
    <row r="1712" spans="1:2" x14ac:dyDescent="0.2">
      <c r="A1712" s="3"/>
      <c r="B1712" s="11"/>
    </row>
    <row r="1713" spans="1:2" x14ac:dyDescent="0.2">
      <c r="A1713" s="3"/>
      <c r="B1713" s="11"/>
    </row>
    <row r="1714" spans="1:2" x14ac:dyDescent="0.2">
      <c r="A1714" s="3"/>
      <c r="B1714" s="11"/>
    </row>
    <row r="1715" spans="1:2" x14ac:dyDescent="0.2">
      <c r="A1715" s="3"/>
      <c r="B1715" s="11"/>
    </row>
    <row r="1716" spans="1:2" x14ac:dyDescent="0.2">
      <c r="A1716" s="3"/>
      <c r="B1716" s="11"/>
    </row>
    <row r="1717" spans="1:2" x14ac:dyDescent="0.2">
      <c r="A1717" s="3"/>
      <c r="B1717" s="11"/>
    </row>
    <row r="1718" spans="1:2" x14ac:dyDescent="0.2">
      <c r="A1718" s="3"/>
      <c r="B1718" s="11"/>
    </row>
    <row r="1719" spans="1:2" x14ac:dyDescent="0.2">
      <c r="A1719" s="3"/>
      <c r="B1719" s="11"/>
    </row>
    <row r="1720" spans="1:2" x14ac:dyDescent="0.2">
      <c r="A1720" s="3"/>
      <c r="B1720" s="11"/>
    </row>
    <row r="1721" spans="1:2" x14ac:dyDescent="0.2">
      <c r="A1721" s="3"/>
      <c r="B1721" s="11"/>
    </row>
    <row r="1722" spans="1:2" x14ac:dyDescent="0.2">
      <c r="A1722" s="3"/>
      <c r="B1722" s="11"/>
    </row>
    <row r="1723" spans="1:2" x14ac:dyDescent="0.2">
      <c r="A1723" s="3"/>
      <c r="B1723" s="11"/>
    </row>
    <row r="1724" spans="1:2" x14ac:dyDescent="0.2">
      <c r="A1724" s="3"/>
      <c r="B1724" s="11"/>
    </row>
    <row r="1725" spans="1:2" x14ac:dyDescent="0.2">
      <c r="A1725" s="3"/>
      <c r="B1725" s="11"/>
    </row>
    <row r="1726" spans="1:2" x14ac:dyDescent="0.2">
      <c r="A1726" s="3"/>
      <c r="B1726" s="11"/>
    </row>
    <row r="1727" spans="1:2" x14ac:dyDescent="0.2">
      <c r="A1727" s="3"/>
      <c r="B1727" s="11"/>
    </row>
    <row r="1728" spans="1:2" x14ac:dyDescent="0.2">
      <c r="A1728" s="3"/>
      <c r="B1728" s="11"/>
    </row>
    <row r="1729" spans="1:2" x14ac:dyDescent="0.2">
      <c r="A1729" s="3"/>
      <c r="B1729" s="11"/>
    </row>
    <row r="1730" spans="1:2" x14ac:dyDescent="0.2">
      <c r="A1730" s="3"/>
      <c r="B1730" s="11"/>
    </row>
    <row r="1731" spans="1:2" x14ac:dyDescent="0.2">
      <c r="A1731" s="3"/>
      <c r="B1731" s="11"/>
    </row>
    <row r="1732" spans="1:2" x14ac:dyDescent="0.2">
      <c r="A1732" s="3"/>
      <c r="B1732" s="11"/>
    </row>
    <row r="1733" spans="1:2" x14ac:dyDescent="0.2">
      <c r="A1733" s="3"/>
      <c r="B1733" s="11"/>
    </row>
    <row r="1734" spans="1:2" x14ac:dyDescent="0.2">
      <c r="A1734" s="3"/>
      <c r="B1734" s="11"/>
    </row>
    <row r="1735" spans="1:2" x14ac:dyDescent="0.2">
      <c r="A1735" s="3"/>
      <c r="B1735" s="11"/>
    </row>
    <row r="1736" spans="1:2" x14ac:dyDescent="0.2">
      <c r="A1736" s="3"/>
      <c r="B1736" s="11"/>
    </row>
    <row r="1737" spans="1:2" x14ac:dyDescent="0.2">
      <c r="A1737" s="3"/>
      <c r="B1737" s="11"/>
    </row>
    <row r="1738" spans="1:2" x14ac:dyDescent="0.2">
      <c r="A1738" s="3"/>
      <c r="B1738" s="11"/>
    </row>
    <row r="1739" spans="1:2" x14ac:dyDescent="0.2">
      <c r="A1739" s="3"/>
      <c r="B1739" s="11"/>
    </row>
    <row r="1740" spans="1:2" x14ac:dyDescent="0.2">
      <c r="A1740" s="3"/>
      <c r="B1740" s="11"/>
    </row>
    <row r="1741" spans="1:2" x14ac:dyDescent="0.2">
      <c r="A1741" s="3"/>
      <c r="B1741" s="11"/>
    </row>
    <row r="1742" spans="1:2" x14ac:dyDescent="0.2">
      <c r="A1742" s="3"/>
      <c r="B1742" s="11"/>
    </row>
    <row r="1743" spans="1:2" x14ac:dyDescent="0.2">
      <c r="A1743" s="3"/>
      <c r="B1743" s="11"/>
    </row>
    <row r="1744" spans="1:2" x14ac:dyDescent="0.2">
      <c r="A1744" s="3"/>
      <c r="B1744" s="11"/>
    </row>
    <row r="1745" spans="1:2" x14ac:dyDescent="0.2">
      <c r="A1745" s="3"/>
      <c r="B1745" s="11"/>
    </row>
    <row r="1746" spans="1:2" x14ac:dyDescent="0.2">
      <c r="A1746" s="3"/>
      <c r="B1746" s="11"/>
    </row>
    <row r="1747" spans="1:2" x14ac:dyDescent="0.2">
      <c r="A1747" s="3"/>
      <c r="B1747" s="11"/>
    </row>
    <row r="1748" spans="1:2" x14ac:dyDescent="0.2">
      <c r="A1748" s="3"/>
      <c r="B1748" s="11"/>
    </row>
    <row r="1749" spans="1:2" x14ac:dyDescent="0.2">
      <c r="A1749" s="3"/>
      <c r="B1749" s="11"/>
    </row>
    <row r="1750" spans="1:2" x14ac:dyDescent="0.2">
      <c r="A1750" s="3"/>
      <c r="B1750" s="11"/>
    </row>
    <row r="1751" spans="1:2" x14ac:dyDescent="0.2">
      <c r="A1751" s="3"/>
      <c r="B1751" s="11"/>
    </row>
    <row r="1752" spans="1:2" x14ac:dyDescent="0.2">
      <c r="A1752" s="3"/>
      <c r="B1752" s="11"/>
    </row>
    <row r="1753" spans="1:2" x14ac:dyDescent="0.2">
      <c r="A1753" s="3"/>
      <c r="B1753" s="11"/>
    </row>
    <row r="1754" spans="1:2" x14ac:dyDescent="0.2">
      <c r="A1754" s="3"/>
      <c r="B1754" s="11"/>
    </row>
    <row r="1755" spans="1:2" x14ac:dyDescent="0.2">
      <c r="A1755" s="3"/>
      <c r="B1755" s="11"/>
    </row>
    <row r="1756" spans="1:2" x14ac:dyDescent="0.2">
      <c r="A1756" s="3"/>
      <c r="B1756" s="11"/>
    </row>
    <row r="1757" spans="1:2" x14ac:dyDescent="0.2">
      <c r="A1757" s="3"/>
      <c r="B1757" s="11"/>
    </row>
    <row r="1758" spans="1:2" x14ac:dyDescent="0.2">
      <c r="A1758" s="3"/>
      <c r="B1758" s="11"/>
    </row>
    <row r="1759" spans="1:2" x14ac:dyDescent="0.2">
      <c r="A1759" s="3"/>
      <c r="B1759" s="11"/>
    </row>
    <row r="1760" spans="1:2" x14ac:dyDescent="0.2">
      <c r="A1760" s="3"/>
      <c r="B1760" s="11"/>
    </row>
    <row r="1761" spans="1:2" x14ac:dyDescent="0.2">
      <c r="A1761" s="3"/>
      <c r="B1761" s="11"/>
    </row>
    <row r="1762" spans="1:2" x14ac:dyDescent="0.2">
      <c r="A1762" s="3"/>
      <c r="B1762" s="11"/>
    </row>
    <row r="1763" spans="1:2" x14ac:dyDescent="0.2">
      <c r="A1763" s="3"/>
      <c r="B1763" s="11"/>
    </row>
    <row r="1764" spans="1:2" x14ac:dyDescent="0.2">
      <c r="A1764" s="3"/>
      <c r="B1764" s="11"/>
    </row>
    <row r="1765" spans="1:2" x14ac:dyDescent="0.2">
      <c r="A1765" s="3"/>
      <c r="B1765" s="11"/>
    </row>
    <row r="1766" spans="1:2" x14ac:dyDescent="0.2">
      <c r="A1766" s="3"/>
      <c r="B1766" s="11"/>
    </row>
    <row r="1767" spans="1:2" x14ac:dyDescent="0.2">
      <c r="A1767" s="3"/>
      <c r="B1767" s="11"/>
    </row>
    <row r="1768" spans="1:2" x14ac:dyDescent="0.2">
      <c r="A1768" s="3"/>
      <c r="B1768" s="11"/>
    </row>
    <row r="1769" spans="1:2" x14ac:dyDescent="0.2">
      <c r="A1769" s="3"/>
      <c r="B1769" s="11"/>
    </row>
    <row r="1770" spans="1:2" x14ac:dyDescent="0.2">
      <c r="A1770" s="3"/>
      <c r="B1770" s="11"/>
    </row>
    <row r="1771" spans="1:2" x14ac:dyDescent="0.2">
      <c r="A1771" s="3"/>
      <c r="B1771" s="11"/>
    </row>
    <row r="1772" spans="1:2" x14ac:dyDescent="0.2">
      <c r="A1772" s="3"/>
      <c r="B1772" s="11"/>
    </row>
    <row r="1773" spans="1:2" x14ac:dyDescent="0.2">
      <c r="A1773" s="3"/>
      <c r="B1773" s="11"/>
    </row>
    <row r="1774" spans="1:2" x14ac:dyDescent="0.2">
      <c r="A1774" s="3"/>
      <c r="B1774" s="11"/>
    </row>
    <row r="1775" spans="1:2" x14ac:dyDescent="0.2">
      <c r="A1775" s="3"/>
      <c r="B1775" s="11"/>
    </row>
    <row r="1776" spans="1:2" x14ac:dyDescent="0.2">
      <c r="A1776" s="3"/>
      <c r="B1776" s="11"/>
    </row>
    <row r="1777" spans="1:2" x14ac:dyDescent="0.2">
      <c r="A1777" s="3"/>
      <c r="B1777" s="11"/>
    </row>
    <row r="1778" spans="1:2" x14ac:dyDescent="0.2">
      <c r="A1778" s="3"/>
      <c r="B1778" s="11"/>
    </row>
    <row r="1779" spans="1:2" x14ac:dyDescent="0.2">
      <c r="A1779" s="3"/>
      <c r="B1779" s="11"/>
    </row>
    <row r="1780" spans="1:2" x14ac:dyDescent="0.2">
      <c r="A1780" s="3"/>
      <c r="B1780" s="11"/>
    </row>
    <row r="1781" spans="1:2" x14ac:dyDescent="0.2">
      <c r="A1781" s="3"/>
      <c r="B1781" s="11"/>
    </row>
    <row r="1782" spans="1:2" x14ac:dyDescent="0.2">
      <c r="A1782" s="3"/>
      <c r="B1782" s="11"/>
    </row>
    <row r="1783" spans="1:2" x14ac:dyDescent="0.2">
      <c r="A1783" s="3"/>
      <c r="B1783" s="11"/>
    </row>
    <row r="1784" spans="1:2" x14ac:dyDescent="0.2">
      <c r="A1784" s="3"/>
      <c r="B1784" s="11"/>
    </row>
    <row r="1785" spans="1:2" x14ac:dyDescent="0.2">
      <c r="A1785" s="3"/>
      <c r="B1785" s="11"/>
    </row>
    <row r="1786" spans="1:2" x14ac:dyDescent="0.2">
      <c r="A1786" s="3"/>
      <c r="B1786" s="11"/>
    </row>
    <row r="1787" spans="1:2" x14ac:dyDescent="0.2">
      <c r="A1787" s="3"/>
      <c r="B1787" s="11"/>
    </row>
    <row r="1788" spans="1:2" x14ac:dyDescent="0.2">
      <c r="A1788" s="3"/>
      <c r="B1788" s="11"/>
    </row>
    <row r="1789" spans="1:2" x14ac:dyDescent="0.2">
      <c r="A1789" s="3"/>
      <c r="B1789" s="11"/>
    </row>
    <row r="1790" spans="1:2" x14ac:dyDescent="0.2">
      <c r="A1790" s="3"/>
      <c r="B1790" s="11"/>
    </row>
    <row r="1791" spans="1:2" x14ac:dyDescent="0.2">
      <c r="A1791" s="3"/>
      <c r="B1791" s="11"/>
    </row>
    <row r="1792" spans="1:2" x14ac:dyDescent="0.2">
      <c r="A1792" s="3"/>
      <c r="B1792" s="11"/>
    </row>
    <row r="1793" spans="1:2" x14ac:dyDescent="0.2">
      <c r="A1793" s="3"/>
      <c r="B1793" s="11"/>
    </row>
    <row r="1794" spans="1:2" x14ac:dyDescent="0.2">
      <c r="A1794" s="3"/>
      <c r="B1794" s="11"/>
    </row>
    <row r="1795" spans="1:2" x14ac:dyDescent="0.2">
      <c r="A1795" s="3"/>
      <c r="B1795" s="11"/>
    </row>
    <row r="1796" spans="1:2" x14ac:dyDescent="0.2">
      <c r="A1796" s="3"/>
      <c r="B1796" s="11"/>
    </row>
    <row r="1797" spans="1:2" x14ac:dyDescent="0.2">
      <c r="A1797" s="3"/>
      <c r="B1797" s="11"/>
    </row>
    <row r="1798" spans="1:2" x14ac:dyDescent="0.2">
      <c r="A1798" s="3"/>
      <c r="B1798" s="11"/>
    </row>
    <row r="1799" spans="1:2" x14ac:dyDescent="0.2">
      <c r="A1799" s="3"/>
      <c r="B1799" s="11"/>
    </row>
    <row r="1800" spans="1:2" x14ac:dyDescent="0.2">
      <c r="A1800" s="3"/>
      <c r="B1800" s="11"/>
    </row>
    <row r="1801" spans="1:2" x14ac:dyDescent="0.2">
      <c r="A1801" s="3"/>
      <c r="B1801" s="11"/>
    </row>
    <row r="1802" spans="1:2" x14ac:dyDescent="0.2">
      <c r="A1802" s="3"/>
      <c r="B1802" s="11"/>
    </row>
    <row r="1803" spans="1:2" x14ac:dyDescent="0.2">
      <c r="A1803" s="3"/>
      <c r="B1803" s="11"/>
    </row>
    <row r="1804" spans="1:2" x14ac:dyDescent="0.2">
      <c r="A1804" s="3"/>
      <c r="B1804" s="11"/>
    </row>
    <row r="1805" spans="1:2" x14ac:dyDescent="0.2">
      <c r="A1805" s="3"/>
      <c r="B1805" s="11"/>
    </row>
    <row r="1806" spans="1:2" x14ac:dyDescent="0.2">
      <c r="A1806" s="3"/>
      <c r="B1806" s="11"/>
    </row>
    <row r="1807" spans="1:2" x14ac:dyDescent="0.2">
      <c r="A1807" s="3"/>
      <c r="B1807" s="11"/>
    </row>
    <row r="1808" spans="1:2" x14ac:dyDescent="0.2">
      <c r="A1808" s="3"/>
      <c r="B1808" s="11"/>
    </row>
    <row r="1809" spans="1:2" x14ac:dyDescent="0.2">
      <c r="A1809" s="3"/>
      <c r="B1809" s="11"/>
    </row>
    <row r="1810" spans="1:2" x14ac:dyDescent="0.2">
      <c r="A1810" s="3"/>
      <c r="B1810" s="11"/>
    </row>
    <row r="1811" spans="1:2" x14ac:dyDescent="0.2">
      <c r="A1811" s="3"/>
      <c r="B1811" s="11"/>
    </row>
    <row r="1812" spans="1:2" x14ac:dyDescent="0.2">
      <c r="A1812" s="3"/>
      <c r="B1812" s="11"/>
    </row>
    <row r="1813" spans="1:2" x14ac:dyDescent="0.2">
      <c r="A1813" s="3"/>
      <c r="B1813" s="11"/>
    </row>
    <row r="1814" spans="1:2" x14ac:dyDescent="0.2">
      <c r="A1814" s="3"/>
      <c r="B1814" s="11"/>
    </row>
    <row r="1815" spans="1:2" x14ac:dyDescent="0.2">
      <c r="A1815" s="3"/>
      <c r="B1815" s="11"/>
    </row>
    <row r="1816" spans="1:2" x14ac:dyDescent="0.2">
      <c r="A1816" s="3"/>
      <c r="B1816" s="11"/>
    </row>
    <row r="1817" spans="1:2" x14ac:dyDescent="0.2">
      <c r="A1817" s="3"/>
      <c r="B1817" s="11"/>
    </row>
    <row r="1818" spans="1:2" x14ac:dyDescent="0.2">
      <c r="A1818" s="3"/>
      <c r="B1818" s="11"/>
    </row>
    <row r="1819" spans="1:2" x14ac:dyDescent="0.2">
      <c r="A1819" s="3"/>
      <c r="B1819" s="11"/>
    </row>
    <row r="1820" spans="1:2" x14ac:dyDescent="0.2">
      <c r="A1820" s="3"/>
      <c r="B1820" s="11"/>
    </row>
    <row r="1821" spans="1:2" x14ac:dyDescent="0.2">
      <c r="A1821" s="3"/>
      <c r="B1821" s="11"/>
    </row>
    <row r="1822" spans="1:2" x14ac:dyDescent="0.2">
      <c r="A1822" s="3"/>
      <c r="B1822" s="11"/>
    </row>
    <row r="1823" spans="1:2" x14ac:dyDescent="0.2">
      <c r="A1823" s="3"/>
      <c r="B1823" s="11"/>
    </row>
    <row r="1824" spans="1:2" x14ac:dyDescent="0.2">
      <c r="A1824" s="3"/>
      <c r="B1824" s="11"/>
    </row>
    <row r="1825" spans="1:2" x14ac:dyDescent="0.2">
      <c r="A1825" s="3"/>
      <c r="B1825" s="11"/>
    </row>
    <row r="1826" spans="1:2" x14ac:dyDescent="0.2">
      <c r="A1826" s="3"/>
      <c r="B1826" s="11"/>
    </row>
    <row r="1827" spans="1:2" x14ac:dyDescent="0.2">
      <c r="A1827" s="3"/>
      <c r="B1827" s="11"/>
    </row>
    <row r="1828" spans="1:2" x14ac:dyDescent="0.2">
      <c r="A1828" s="3"/>
      <c r="B1828" s="11"/>
    </row>
    <row r="1829" spans="1:2" x14ac:dyDescent="0.2">
      <c r="A1829" s="3"/>
      <c r="B1829" s="11"/>
    </row>
    <row r="1830" spans="1:2" x14ac:dyDescent="0.2">
      <c r="A1830" s="3"/>
      <c r="B1830" s="11"/>
    </row>
    <row r="1831" spans="1:2" x14ac:dyDescent="0.2">
      <c r="A1831" s="3"/>
      <c r="B1831" s="11"/>
    </row>
    <row r="1832" spans="1:2" x14ac:dyDescent="0.2">
      <c r="A1832" s="3"/>
      <c r="B1832" s="11"/>
    </row>
    <row r="1833" spans="1:2" x14ac:dyDescent="0.2">
      <c r="A1833" s="3"/>
      <c r="B1833" s="11"/>
    </row>
    <row r="1834" spans="1:2" x14ac:dyDescent="0.2">
      <c r="A1834" s="3"/>
      <c r="B1834" s="11"/>
    </row>
    <row r="1835" spans="1:2" x14ac:dyDescent="0.2">
      <c r="A1835" s="3"/>
      <c r="B1835" s="11"/>
    </row>
    <row r="1836" spans="1:2" x14ac:dyDescent="0.2">
      <c r="A1836" s="3"/>
      <c r="B1836" s="11"/>
    </row>
    <row r="1837" spans="1:2" x14ac:dyDescent="0.2">
      <c r="A1837" s="3"/>
      <c r="B1837" s="11"/>
    </row>
    <row r="1838" spans="1:2" x14ac:dyDescent="0.2">
      <c r="A1838" s="3"/>
      <c r="B1838" s="11"/>
    </row>
    <row r="1839" spans="1:2" x14ac:dyDescent="0.2">
      <c r="A1839" s="3"/>
      <c r="B1839" s="11"/>
    </row>
    <row r="1840" spans="1:2" x14ac:dyDescent="0.2">
      <c r="A1840" s="3"/>
      <c r="B1840" s="11"/>
    </row>
    <row r="1841" spans="1:2" x14ac:dyDescent="0.2">
      <c r="A1841" s="3"/>
      <c r="B1841" s="11"/>
    </row>
    <row r="1842" spans="1:2" x14ac:dyDescent="0.2">
      <c r="A1842" s="3"/>
      <c r="B1842" s="11"/>
    </row>
    <row r="1843" spans="1:2" x14ac:dyDescent="0.2">
      <c r="A1843" s="3"/>
      <c r="B1843" s="11"/>
    </row>
    <row r="1844" spans="1:2" x14ac:dyDescent="0.2">
      <c r="A1844" s="3"/>
      <c r="B1844" s="11"/>
    </row>
    <row r="1845" spans="1:2" x14ac:dyDescent="0.2">
      <c r="A1845" s="3"/>
      <c r="B1845" s="11"/>
    </row>
    <row r="1846" spans="1:2" x14ac:dyDescent="0.2">
      <c r="A1846" s="3"/>
      <c r="B1846" s="11"/>
    </row>
    <row r="1847" spans="1:2" x14ac:dyDescent="0.2">
      <c r="A1847" s="3"/>
      <c r="B1847" s="11"/>
    </row>
    <row r="1848" spans="1:2" x14ac:dyDescent="0.2">
      <c r="A1848" s="3"/>
      <c r="B1848" s="11"/>
    </row>
    <row r="1849" spans="1:2" x14ac:dyDescent="0.2">
      <c r="A1849" s="3"/>
      <c r="B1849" s="11"/>
    </row>
    <row r="1850" spans="1:2" x14ac:dyDescent="0.2">
      <c r="A1850" s="3"/>
      <c r="B1850" s="11"/>
    </row>
    <row r="1851" spans="1:2" x14ac:dyDescent="0.2">
      <c r="A1851" s="3"/>
      <c r="B1851" s="11"/>
    </row>
    <row r="1852" spans="1:2" x14ac:dyDescent="0.2">
      <c r="A1852" s="3"/>
      <c r="B1852" s="11"/>
    </row>
    <row r="1853" spans="1:2" x14ac:dyDescent="0.2">
      <c r="A1853" s="3"/>
      <c r="B1853" s="11"/>
    </row>
    <row r="1854" spans="1:2" x14ac:dyDescent="0.2">
      <c r="A1854" s="3"/>
      <c r="B1854" s="11"/>
    </row>
    <row r="1855" spans="1:2" x14ac:dyDescent="0.2">
      <c r="A1855" s="3"/>
      <c r="B1855" s="11"/>
    </row>
    <row r="1856" spans="1:2" x14ac:dyDescent="0.2">
      <c r="A1856" s="3"/>
      <c r="B1856" s="11"/>
    </row>
    <row r="1857" spans="1:2" x14ac:dyDescent="0.2">
      <c r="A1857" s="3"/>
      <c r="B1857" s="11"/>
    </row>
    <row r="1858" spans="1:2" x14ac:dyDescent="0.2">
      <c r="A1858" s="3"/>
      <c r="B1858" s="11"/>
    </row>
    <row r="1859" spans="1:2" x14ac:dyDescent="0.2">
      <c r="A1859" s="3"/>
      <c r="B1859" s="11"/>
    </row>
    <row r="1860" spans="1:2" x14ac:dyDescent="0.2">
      <c r="A1860" s="3"/>
      <c r="B1860" s="11"/>
    </row>
    <row r="1861" spans="1:2" x14ac:dyDescent="0.2">
      <c r="A1861" s="3"/>
      <c r="B1861" s="11"/>
    </row>
    <row r="1862" spans="1:2" x14ac:dyDescent="0.2">
      <c r="A1862" s="3"/>
      <c r="B1862" s="11"/>
    </row>
    <row r="1863" spans="1:2" x14ac:dyDescent="0.2">
      <c r="A1863" s="3"/>
      <c r="B1863" s="11"/>
    </row>
    <row r="1864" spans="1:2" x14ac:dyDescent="0.2">
      <c r="A1864" s="3"/>
      <c r="B1864" s="11"/>
    </row>
    <row r="1865" spans="1:2" x14ac:dyDescent="0.2">
      <c r="A1865" s="3"/>
      <c r="B1865" s="11"/>
    </row>
    <row r="1866" spans="1:2" x14ac:dyDescent="0.2">
      <c r="A1866" s="3"/>
      <c r="B1866" s="11"/>
    </row>
    <row r="1867" spans="1:2" x14ac:dyDescent="0.2">
      <c r="A1867" s="3"/>
      <c r="B1867" s="11"/>
    </row>
    <row r="1868" spans="1:2" x14ac:dyDescent="0.2">
      <c r="A1868" s="3"/>
      <c r="B1868" s="11"/>
    </row>
    <row r="1869" spans="1:2" x14ac:dyDescent="0.2">
      <c r="A1869" s="3"/>
      <c r="B1869" s="11"/>
    </row>
    <row r="1870" spans="1:2" x14ac:dyDescent="0.2">
      <c r="A1870" s="3"/>
      <c r="B1870" s="11"/>
    </row>
    <row r="1871" spans="1:2" x14ac:dyDescent="0.2">
      <c r="A1871" s="3"/>
      <c r="B1871" s="11"/>
    </row>
    <row r="1872" spans="1:2" x14ac:dyDescent="0.2">
      <c r="A1872" s="3"/>
      <c r="B1872" s="11"/>
    </row>
    <row r="1873" spans="1:2" x14ac:dyDescent="0.2">
      <c r="A1873" s="3"/>
      <c r="B1873" s="11"/>
    </row>
    <row r="1874" spans="1:2" x14ac:dyDescent="0.2">
      <c r="A1874" s="3"/>
      <c r="B1874" s="11"/>
    </row>
    <row r="1875" spans="1:2" x14ac:dyDescent="0.2">
      <c r="A1875" s="3"/>
      <c r="B1875" s="11"/>
    </row>
    <row r="1876" spans="1:2" x14ac:dyDescent="0.2">
      <c r="A1876" s="3"/>
      <c r="B1876" s="11"/>
    </row>
    <row r="1877" spans="1:2" x14ac:dyDescent="0.2">
      <c r="A1877" s="3"/>
      <c r="B1877" s="11"/>
    </row>
    <row r="1878" spans="1:2" x14ac:dyDescent="0.2">
      <c r="A1878" s="3"/>
      <c r="B1878" s="11"/>
    </row>
    <row r="1879" spans="1:2" x14ac:dyDescent="0.2">
      <c r="A1879" s="3"/>
      <c r="B1879" s="11"/>
    </row>
    <row r="1880" spans="1:2" x14ac:dyDescent="0.2">
      <c r="A1880" s="3"/>
      <c r="B1880" s="11"/>
    </row>
    <row r="1881" spans="1:2" x14ac:dyDescent="0.2">
      <c r="A1881" s="3"/>
      <c r="B1881" s="11"/>
    </row>
    <row r="1882" spans="1:2" x14ac:dyDescent="0.2">
      <c r="A1882" s="3"/>
      <c r="B1882" s="11"/>
    </row>
    <row r="1883" spans="1:2" x14ac:dyDescent="0.2">
      <c r="A1883" s="3"/>
      <c r="B1883" s="11"/>
    </row>
    <row r="1884" spans="1:2" x14ac:dyDescent="0.2">
      <c r="A1884" s="3"/>
      <c r="B1884" s="11"/>
    </row>
    <row r="1885" spans="1:2" x14ac:dyDescent="0.2">
      <c r="A1885" s="3"/>
      <c r="B1885" s="11"/>
    </row>
    <row r="1886" spans="1:2" x14ac:dyDescent="0.2">
      <c r="A1886" s="3"/>
      <c r="B1886" s="11"/>
    </row>
    <row r="1887" spans="1:2" x14ac:dyDescent="0.2">
      <c r="A1887" s="3"/>
      <c r="B1887" s="11"/>
    </row>
    <row r="1888" spans="1:2" x14ac:dyDescent="0.2">
      <c r="A1888" s="3"/>
      <c r="B1888" s="11"/>
    </row>
    <row r="1889" spans="1:2" x14ac:dyDescent="0.2">
      <c r="A1889" s="3"/>
      <c r="B1889" s="11"/>
    </row>
    <row r="1890" spans="1:2" x14ac:dyDescent="0.2">
      <c r="A1890" s="3"/>
      <c r="B1890" s="11"/>
    </row>
    <row r="1891" spans="1:2" x14ac:dyDescent="0.2">
      <c r="A1891" s="3"/>
      <c r="B1891" s="11"/>
    </row>
    <row r="1892" spans="1:2" x14ac:dyDescent="0.2">
      <c r="A1892" s="3"/>
      <c r="B1892" s="11"/>
    </row>
    <row r="1893" spans="1:2" x14ac:dyDescent="0.2">
      <c r="A1893" s="3"/>
      <c r="B1893" s="11"/>
    </row>
    <row r="1894" spans="1:2" x14ac:dyDescent="0.2">
      <c r="A1894" s="3"/>
      <c r="B1894" s="11"/>
    </row>
    <row r="1895" spans="1:2" x14ac:dyDescent="0.2">
      <c r="A1895" s="3"/>
      <c r="B1895" s="11"/>
    </row>
    <row r="1896" spans="1:2" x14ac:dyDescent="0.2">
      <c r="A1896" s="3"/>
      <c r="B1896" s="11"/>
    </row>
    <row r="1897" spans="1:2" x14ac:dyDescent="0.2">
      <c r="A1897" s="3"/>
      <c r="B1897" s="11"/>
    </row>
    <row r="1898" spans="1:2" x14ac:dyDescent="0.2">
      <c r="A1898" s="3"/>
      <c r="B1898" s="11"/>
    </row>
    <row r="1899" spans="1:2" x14ac:dyDescent="0.2">
      <c r="A1899" s="3"/>
      <c r="B1899" s="11"/>
    </row>
    <row r="1900" spans="1:2" x14ac:dyDescent="0.2">
      <c r="A1900" s="3"/>
      <c r="B1900" s="11"/>
    </row>
    <row r="1901" spans="1:2" x14ac:dyDescent="0.2">
      <c r="A1901" s="3"/>
      <c r="B1901" s="11"/>
    </row>
    <row r="1902" spans="1:2" x14ac:dyDescent="0.2">
      <c r="A1902" s="3"/>
      <c r="B1902" s="11"/>
    </row>
    <row r="1903" spans="1:2" x14ac:dyDescent="0.2">
      <c r="A1903" s="3"/>
      <c r="B1903" s="11"/>
    </row>
    <row r="1904" spans="1:2" x14ac:dyDescent="0.2">
      <c r="A1904" s="3"/>
      <c r="B1904" s="11"/>
    </row>
    <row r="1905" spans="1:2" x14ac:dyDescent="0.2">
      <c r="A1905" s="3"/>
      <c r="B1905" s="11"/>
    </row>
    <row r="1906" spans="1:2" x14ac:dyDescent="0.2">
      <c r="A1906" s="3"/>
      <c r="B1906" s="11"/>
    </row>
    <row r="1907" spans="1:2" x14ac:dyDescent="0.2">
      <c r="A1907" s="3"/>
      <c r="B1907" s="11"/>
    </row>
    <row r="1908" spans="1:2" x14ac:dyDescent="0.2">
      <c r="A1908" s="3"/>
      <c r="B1908" s="11"/>
    </row>
    <row r="1909" spans="1:2" x14ac:dyDescent="0.2">
      <c r="A1909" s="3"/>
      <c r="B1909" s="11"/>
    </row>
    <row r="1910" spans="1:2" x14ac:dyDescent="0.2">
      <c r="A1910" s="3"/>
      <c r="B1910" s="11"/>
    </row>
    <row r="1911" spans="1:2" x14ac:dyDescent="0.2">
      <c r="A1911" s="3"/>
      <c r="B1911" s="11"/>
    </row>
    <row r="1912" spans="1:2" x14ac:dyDescent="0.2">
      <c r="A1912" s="3"/>
      <c r="B1912" s="11"/>
    </row>
    <row r="1913" spans="1:2" x14ac:dyDescent="0.2">
      <c r="A1913" s="3"/>
      <c r="B1913" s="11"/>
    </row>
    <row r="1914" spans="1:2" x14ac:dyDescent="0.2">
      <c r="A1914" s="3"/>
      <c r="B1914" s="11"/>
    </row>
    <row r="1915" spans="1:2" x14ac:dyDescent="0.2">
      <c r="A1915" s="3"/>
      <c r="B1915" s="11"/>
    </row>
    <row r="1916" spans="1:2" x14ac:dyDescent="0.2">
      <c r="A1916" s="3"/>
      <c r="B1916" s="11"/>
    </row>
    <row r="1917" spans="1:2" x14ac:dyDescent="0.2">
      <c r="A1917" s="3"/>
      <c r="B1917" s="11"/>
    </row>
    <row r="1918" spans="1:2" x14ac:dyDescent="0.2">
      <c r="A1918" s="3"/>
      <c r="B1918" s="11"/>
    </row>
    <row r="1919" spans="1:2" x14ac:dyDescent="0.2">
      <c r="A1919" s="3"/>
      <c r="B1919" s="11"/>
    </row>
    <row r="1920" spans="1:2" x14ac:dyDescent="0.2">
      <c r="A1920" s="3"/>
      <c r="B1920" s="11"/>
    </row>
    <row r="1921" spans="1:2" x14ac:dyDescent="0.2">
      <c r="A1921" s="3"/>
      <c r="B1921" s="11"/>
    </row>
    <row r="1922" spans="1:2" x14ac:dyDescent="0.2">
      <c r="A1922" s="3"/>
      <c r="B1922" s="11"/>
    </row>
    <row r="1923" spans="1:2" x14ac:dyDescent="0.2">
      <c r="A1923" s="3"/>
      <c r="B1923" s="11"/>
    </row>
    <row r="1924" spans="1:2" x14ac:dyDescent="0.2">
      <c r="A1924" s="3"/>
      <c r="B1924" s="11"/>
    </row>
    <row r="1925" spans="1:2" x14ac:dyDescent="0.2">
      <c r="A1925" s="3"/>
      <c r="B1925" s="11"/>
    </row>
    <row r="1926" spans="1:2" x14ac:dyDescent="0.2">
      <c r="A1926" s="3"/>
      <c r="B1926" s="11"/>
    </row>
    <row r="1927" spans="1:2" x14ac:dyDescent="0.2">
      <c r="A1927" s="3"/>
      <c r="B1927" s="11"/>
    </row>
    <row r="1928" spans="1:2" x14ac:dyDescent="0.2">
      <c r="A1928" s="3"/>
      <c r="B1928" s="11"/>
    </row>
    <row r="1929" spans="1:2" x14ac:dyDescent="0.2">
      <c r="A1929" s="3"/>
      <c r="B1929" s="11"/>
    </row>
    <row r="1930" spans="1:2" x14ac:dyDescent="0.2">
      <c r="A1930" s="3"/>
      <c r="B1930" s="11"/>
    </row>
    <row r="1931" spans="1:2" x14ac:dyDescent="0.2">
      <c r="A1931" s="3"/>
      <c r="B1931" s="11"/>
    </row>
    <row r="1932" spans="1:2" x14ac:dyDescent="0.2">
      <c r="A1932" s="3"/>
      <c r="B1932" s="11"/>
    </row>
    <row r="1933" spans="1:2" x14ac:dyDescent="0.2">
      <c r="A1933" s="3"/>
      <c r="B1933" s="11"/>
    </row>
    <row r="1934" spans="1:2" x14ac:dyDescent="0.2">
      <c r="A1934" s="3"/>
      <c r="B1934" s="11"/>
    </row>
    <row r="1935" spans="1:2" x14ac:dyDescent="0.2">
      <c r="A1935" s="3"/>
      <c r="B1935" s="11"/>
    </row>
    <row r="1936" spans="1:2" x14ac:dyDescent="0.2">
      <c r="A1936" s="3"/>
      <c r="B1936" s="11"/>
    </row>
    <row r="1937" spans="1:2" x14ac:dyDescent="0.2">
      <c r="A1937" s="3"/>
      <c r="B1937" s="11"/>
    </row>
    <row r="1938" spans="1:2" x14ac:dyDescent="0.2">
      <c r="A1938" s="3"/>
      <c r="B1938" s="11"/>
    </row>
    <row r="1939" spans="1:2" x14ac:dyDescent="0.2">
      <c r="A1939" s="3"/>
      <c r="B1939" s="11"/>
    </row>
    <row r="1940" spans="1:2" x14ac:dyDescent="0.2">
      <c r="A1940" s="3"/>
      <c r="B1940" s="11"/>
    </row>
    <row r="1941" spans="1:2" x14ac:dyDescent="0.2">
      <c r="A1941" s="3"/>
      <c r="B1941" s="11"/>
    </row>
    <row r="1942" spans="1:2" x14ac:dyDescent="0.2">
      <c r="A1942" s="3"/>
      <c r="B1942" s="11"/>
    </row>
    <row r="1943" spans="1:2" x14ac:dyDescent="0.2">
      <c r="A1943" s="3"/>
      <c r="B1943" s="11"/>
    </row>
    <row r="1944" spans="1:2" x14ac:dyDescent="0.2">
      <c r="A1944" s="3"/>
      <c r="B1944" s="11"/>
    </row>
    <row r="1945" spans="1:2" x14ac:dyDescent="0.2">
      <c r="A1945" s="3"/>
      <c r="B1945" s="11"/>
    </row>
    <row r="1946" spans="1:2" x14ac:dyDescent="0.2">
      <c r="A1946" s="3"/>
      <c r="B1946" s="11"/>
    </row>
    <row r="1947" spans="1:2" x14ac:dyDescent="0.2">
      <c r="A1947" s="3"/>
      <c r="B1947" s="11"/>
    </row>
    <row r="1948" spans="1:2" x14ac:dyDescent="0.2">
      <c r="A1948" s="3"/>
      <c r="B1948" s="11"/>
    </row>
    <row r="1949" spans="1:2" x14ac:dyDescent="0.2">
      <c r="A1949" s="3"/>
      <c r="B1949" s="11"/>
    </row>
    <row r="1950" spans="1:2" x14ac:dyDescent="0.2">
      <c r="A1950" s="3"/>
      <c r="B1950" s="11"/>
    </row>
    <row r="1951" spans="1:2" x14ac:dyDescent="0.2">
      <c r="A1951" s="3"/>
      <c r="B1951" s="11"/>
    </row>
    <row r="1952" spans="1:2" x14ac:dyDescent="0.2">
      <c r="A1952" s="3"/>
      <c r="B1952" s="11"/>
    </row>
    <row r="1953" spans="1:2" x14ac:dyDescent="0.2">
      <c r="A1953" s="3"/>
      <c r="B1953" s="11"/>
    </row>
    <row r="1954" spans="1:2" x14ac:dyDescent="0.2">
      <c r="A1954" s="3"/>
      <c r="B1954" s="11"/>
    </row>
    <row r="1955" spans="1:2" x14ac:dyDescent="0.2">
      <c r="A1955" s="3"/>
      <c r="B1955" s="11"/>
    </row>
    <row r="1956" spans="1:2" x14ac:dyDescent="0.2">
      <c r="A1956" s="3"/>
      <c r="B1956" s="11"/>
    </row>
    <row r="1957" spans="1:2" x14ac:dyDescent="0.2">
      <c r="A1957" s="3"/>
      <c r="B1957" s="11"/>
    </row>
    <row r="1958" spans="1:2" x14ac:dyDescent="0.2">
      <c r="A1958" s="3"/>
      <c r="B1958" s="11"/>
    </row>
    <row r="1959" spans="1:2" x14ac:dyDescent="0.2">
      <c r="A1959" s="3"/>
      <c r="B1959" s="11"/>
    </row>
    <row r="1960" spans="1:2" x14ac:dyDescent="0.2">
      <c r="A1960" s="3"/>
      <c r="B1960" s="11"/>
    </row>
    <row r="1961" spans="1:2" x14ac:dyDescent="0.2">
      <c r="A1961" s="3"/>
      <c r="B1961" s="11"/>
    </row>
    <row r="1962" spans="1:2" x14ac:dyDescent="0.2">
      <c r="A1962" s="3"/>
      <c r="B1962" s="11"/>
    </row>
    <row r="1963" spans="1:2" x14ac:dyDescent="0.2">
      <c r="A1963" s="3"/>
      <c r="B1963" s="11"/>
    </row>
    <row r="1964" spans="1:2" x14ac:dyDescent="0.2">
      <c r="A1964" s="3"/>
      <c r="B1964" s="11"/>
    </row>
    <row r="1965" spans="1:2" x14ac:dyDescent="0.2">
      <c r="A1965" s="3"/>
      <c r="B1965" s="11"/>
    </row>
    <row r="1966" spans="1:2" x14ac:dyDescent="0.2">
      <c r="A1966" s="3"/>
      <c r="B1966" s="11"/>
    </row>
    <row r="1967" spans="1:2" x14ac:dyDescent="0.2">
      <c r="A1967" s="3"/>
      <c r="B1967" s="11"/>
    </row>
    <row r="1968" spans="1:2" x14ac:dyDescent="0.2">
      <c r="A1968" s="3"/>
      <c r="B1968" s="11"/>
    </row>
    <row r="1969" spans="1:2" x14ac:dyDescent="0.2">
      <c r="A1969" s="3"/>
      <c r="B1969" s="11"/>
    </row>
    <row r="1970" spans="1:2" x14ac:dyDescent="0.2">
      <c r="A1970" s="3"/>
      <c r="B1970" s="11"/>
    </row>
    <row r="1971" spans="1:2" x14ac:dyDescent="0.2">
      <c r="A1971" s="3"/>
      <c r="B1971" s="11"/>
    </row>
    <row r="1972" spans="1:2" x14ac:dyDescent="0.2">
      <c r="A1972" s="3"/>
      <c r="B1972" s="11"/>
    </row>
    <row r="1973" spans="1:2" x14ac:dyDescent="0.2">
      <c r="A1973" s="3"/>
      <c r="B1973" s="11"/>
    </row>
    <row r="1974" spans="1:2" x14ac:dyDescent="0.2">
      <c r="A1974" s="3"/>
      <c r="B1974" s="11"/>
    </row>
    <row r="1975" spans="1:2" x14ac:dyDescent="0.2">
      <c r="A1975" s="3"/>
      <c r="B1975" s="11"/>
    </row>
    <row r="1976" spans="1:2" x14ac:dyDescent="0.2">
      <c r="A1976" s="3"/>
      <c r="B1976" s="11"/>
    </row>
    <row r="1977" spans="1:2" x14ac:dyDescent="0.2">
      <c r="A1977" s="3"/>
      <c r="B1977" s="11"/>
    </row>
    <row r="1978" spans="1:2" x14ac:dyDescent="0.2">
      <c r="A1978" s="3"/>
      <c r="B1978" s="11"/>
    </row>
    <row r="1979" spans="1:2" x14ac:dyDescent="0.2">
      <c r="A1979" s="3"/>
      <c r="B1979" s="11"/>
    </row>
    <row r="1980" spans="1:2" x14ac:dyDescent="0.2">
      <c r="A1980" s="3"/>
      <c r="B1980" s="11"/>
    </row>
    <row r="1981" spans="1:2" x14ac:dyDescent="0.2">
      <c r="A1981" s="3"/>
      <c r="B1981" s="11"/>
    </row>
    <row r="1982" spans="1:2" x14ac:dyDescent="0.2">
      <c r="A1982" s="3"/>
      <c r="B1982" s="11"/>
    </row>
    <row r="1983" spans="1:2" x14ac:dyDescent="0.2">
      <c r="A1983" s="3"/>
      <c r="B1983" s="11"/>
    </row>
    <row r="1984" spans="1:2" x14ac:dyDescent="0.2">
      <c r="A1984" s="3"/>
      <c r="B1984" s="11"/>
    </row>
    <row r="1985" spans="1:2" x14ac:dyDescent="0.2">
      <c r="A1985" s="3"/>
      <c r="B1985" s="11"/>
    </row>
    <row r="1986" spans="1:2" x14ac:dyDescent="0.2">
      <c r="A1986" s="3"/>
      <c r="B1986" s="11"/>
    </row>
    <row r="1987" spans="1:2" x14ac:dyDescent="0.2">
      <c r="A1987" s="3"/>
      <c r="B1987" s="11"/>
    </row>
    <row r="1988" spans="1:2" x14ac:dyDescent="0.2">
      <c r="A1988" s="3"/>
      <c r="B1988" s="11"/>
    </row>
    <row r="1989" spans="1:2" x14ac:dyDescent="0.2">
      <c r="A1989" s="3"/>
      <c r="B1989" s="11"/>
    </row>
    <row r="1990" spans="1:2" x14ac:dyDescent="0.2">
      <c r="A1990" s="3"/>
      <c r="B1990" s="11"/>
    </row>
    <row r="1991" spans="1:2" x14ac:dyDescent="0.2">
      <c r="A1991" s="3"/>
      <c r="B1991" s="11"/>
    </row>
    <row r="1992" spans="1:2" x14ac:dyDescent="0.2">
      <c r="A1992" s="3"/>
      <c r="B1992" s="11"/>
    </row>
    <row r="1993" spans="1:2" x14ac:dyDescent="0.2">
      <c r="A1993" s="3"/>
      <c r="B1993" s="11"/>
    </row>
    <row r="1994" spans="1:2" x14ac:dyDescent="0.2">
      <c r="A1994" s="3"/>
      <c r="B1994" s="11"/>
    </row>
    <row r="1995" spans="1:2" x14ac:dyDescent="0.2">
      <c r="A1995" s="3"/>
      <c r="B1995" s="11"/>
    </row>
    <row r="1996" spans="1:2" x14ac:dyDescent="0.2">
      <c r="A1996" s="3"/>
      <c r="B1996" s="11"/>
    </row>
    <row r="1997" spans="1:2" x14ac:dyDescent="0.2">
      <c r="A1997" s="3"/>
      <c r="B1997" s="11"/>
    </row>
    <row r="1998" spans="1:2" x14ac:dyDescent="0.2">
      <c r="A1998" s="3"/>
      <c r="B1998" s="11"/>
    </row>
    <row r="1999" spans="1:2" x14ac:dyDescent="0.2">
      <c r="A1999" s="3"/>
      <c r="B1999" s="11"/>
    </row>
    <row r="2000" spans="1:2" x14ac:dyDescent="0.2">
      <c r="A2000" s="3"/>
      <c r="B2000" s="11"/>
    </row>
    <row r="2001" spans="1:2" x14ac:dyDescent="0.2">
      <c r="A2001" s="3"/>
      <c r="B2001" s="11"/>
    </row>
    <row r="2002" spans="1:2" x14ac:dyDescent="0.2">
      <c r="A2002" s="3"/>
      <c r="B2002" s="11"/>
    </row>
    <row r="2003" spans="1:2" x14ac:dyDescent="0.2">
      <c r="A2003" s="3"/>
      <c r="B2003" s="11"/>
    </row>
    <row r="2004" spans="1:2" x14ac:dyDescent="0.2">
      <c r="A2004" s="3"/>
      <c r="B2004" s="11"/>
    </row>
    <row r="2005" spans="1:2" x14ac:dyDescent="0.2">
      <c r="A2005" s="3"/>
      <c r="B2005" s="11"/>
    </row>
    <row r="2006" spans="1:2" x14ac:dyDescent="0.2">
      <c r="A2006" s="3"/>
      <c r="B2006" s="11"/>
    </row>
    <row r="2007" spans="1:2" x14ac:dyDescent="0.2">
      <c r="A2007" s="3"/>
      <c r="B2007" s="11"/>
    </row>
    <row r="2008" spans="1:2" x14ac:dyDescent="0.2">
      <c r="A2008" s="3"/>
      <c r="B2008" s="11"/>
    </row>
    <row r="2009" spans="1:2" x14ac:dyDescent="0.2">
      <c r="A2009" s="3"/>
      <c r="B2009" s="11"/>
    </row>
    <row r="2010" spans="1:2" x14ac:dyDescent="0.2">
      <c r="A2010" s="3"/>
      <c r="B2010" s="11"/>
    </row>
    <row r="2011" spans="1:2" x14ac:dyDescent="0.2">
      <c r="A2011" s="3"/>
      <c r="B2011" s="11"/>
    </row>
    <row r="2012" spans="1:2" x14ac:dyDescent="0.2">
      <c r="A2012" s="3"/>
      <c r="B2012" s="11"/>
    </row>
    <row r="2013" spans="1:2" x14ac:dyDescent="0.2">
      <c r="A2013" s="3"/>
      <c r="B2013" s="11"/>
    </row>
    <row r="2014" spans="1:2" x14ac:dyDescent="0.2">
      <c r="A2014" s="3"/>
      <c r="B2014" s="11"/>
    </row>
    <row r="2015" spans="1:2" x14ac:dyDescent="0.2">
      <c r="A2015" s="3"/>
      <c r="B2015" s="11"/>
    </row>
    <row r="2016" spans="1:2" x14ac:dyDescent="0.2">
      <c r="A2016" s="3"/>
      <c r="B2016" s="11"/>
    </row>
    <row r="2017" spans="1:2" x14ac:dyDescent="0.2">
      <c r="A2017" s="3"/>
      <c r="B2017" s="11"/>
    </row>
    <row r="2018" spans="1:2" x14ac:dyDescent="0.2">
      <c r="A2018" s="3"/>
      <c r="B2018" s="11"/>
    </row>
    <row r="2019" spans="1:2" x14ac:dyDescent="0.2">
      <c r="A2019" s="3"/>
      <c r="B2019" s="11"/>
    </row>
    <row r="2020" spans="1:2" x14ac:dyDescent="0.2">
      <c r="A2020" s="3"/>
      <c r="B2020" s="11"/>
    </row>
    <row r="2021" spans="1:2" x14ac:dyDescent="0.2">
      <c r="A2021" s="3"/>
      <c r="B2021" s="11"/>
    </row>
    <row r="2022" spans="1:2" x14ac:dyDescent="0.2">
      <c r="A2022" s="3"/>
      <c r="B2022" s="11"/>
    </row>
    <row r="2023" spans="1:2" x14ac:dyDescent="0.2">
      <c r="A2023" s="3"/>
      <c r="B2023" s="11"/>
    </row>
    <row r="2024" spans="1:2" x14ac:dyDescent="0.2">
      <c r="A2024" s="3"/>
      <c r="B2024" s="11"/>
    </row>
    <row r="2025" spans="1:2" x14ac:dyDescent="0.2">
      <c r="A2025" s="3"/>
      <c r="B2025" s="11"/>
    </row>
    <row r="2026" spans="1:2" x14ac:dyDescent="0.2">
      <c r="A2026" s="3"/>
      <c r="B2026" s="11"/>
    </row>
    <row r="2027" spans="1:2" x14ac:dyDescent="0.2">
      <c r="A2027" s="3"/>
      <c r="B2027" s="11"/>
    </row>
    <row r="2028" spans="1:2" x14ac:dyDescent="0.2">
      <c r="A2028" s="3"/>
      <c r="B2028" s="11"/>
    </row>
    <row r="2029" spans="1:2" x14ac:dyDescent="0.2">
      <c r="A2029" s="3"/>
      <c r="B2029" s="11"/>
    </row>
    <row r="2030" spans="1:2" x14ac:dyDescent="0.2">
      <c r="A2030" s="3"/>
      <c r="B2030" s="11"/>
    </row>
    <row r="2031" spans="1:2" x14ac:dyDescent="0.2">
      <c r="A2031" s="3"/>
      <c r="B2031" s="11"/>
    </row>
    <row r="2032" spans="1:2" x14ac:dyDescent="0.2">
      <c r="A2032" s="3"/>
      <c r="B2032" s="11"/>
    </row>
    <row r="2033" spans="1:2" x14ac:dyDescent="0.2">
      <c r="A2033" s="3"/>
      <c r="B2033" s="11"/>
    </row>
    <row r="2034" spans="1:2" x14ac:dyDescent="0.2">
      <c r="A2034" s="3"/>
      <c r="B2034" s="11"/>
    </row>
    <row r="2035" spans="1:2" x14ac:dyDescent="0.2">
      <c r="A2035" s="3"/>
      <c r="B2035" s="11"/>
    </row>
    <row r="2036" spans="1:2" x14ac:dyDescent="0.2">
      <c r="A2036" s="3"/>
      <c r="B2036" s="11"/>
    </row>
    <row r="2037" spans="1:2" x14ac:dyDescent="0.2">
      <c r="A2037" s="3"/>
      <c r="B2037" s="11"/>
    </row>
    <row r="2038" spans="1:2" x14ac:dyDescent="0.2">
      <c r="A2038" s="3"/>
      <c r="B2038" s="11"/>
    </row>
    <row r="2039" spans="1:2" x14ac:dyDescent="0.2">
      <c r="A2039" s="3"/>
      <c r="B2039" s="11"/>
    </row>
    <row r="2040" spans="1:2" x14ac:dyDescent="0.2">
      <c r="A2040" s="3"/>
      <c r="B2040" s="11"/>
    </row>
    <row r="2041" spans="1:2" x14ac:dyDescent="0.2">
      <c r="A2041" s="3"/>
      <c r="B2041" s="11"/>
    </row>
    <row r="2042" spans="1:2" x14ac:dyDescent="0.2">
      <c r="A2042" s="3"/>
      <c r="B2042" s="11"/>
    </row>
    <row r="2043" spans="1:2" x14ac:dyDescent="0.2">
      <c r="A2043" s="3"/>
      <c r="B2043" s="11"/>
    </row>
    <row r="2044" spans="1:2" x14ac:dyDescent="0.2">
      <c r="A2044" s="3"/>
      <c r="B2044" s="11"/>
    </row>
    <row r="2045" spans="1:2" x14ac:dyDescent="0.2">
      <c r="A2045" s="3"/>
      <c r="B2045" s="11"/>
    </row>
    <row r="2046" spans="1:2" x14ac:dyDescent="0.2">
      <c r="A2046" s="3"/>
      <c r="B2046" s="11"/>
    </row>
    <row r="2047" spans="1:2" x14ac:dyDescent="0.2">
      <c r="A2047" s="3"/>
      <c r="B2047" s="11"/>
    </row>
    <row r="2048" spans="1:2" x14ac:dyDescent="0.2">
      <c r="A2048" s="3"/>
      <c r="B2048" s="11"/>
    </row>
    <row r="2049" spans="1:2" x14ac:dyDescent="0.2">
      <c r="A2049" s="3"/>
      <c r="B2049" s="11"/>
    </row>
    <row r="2050" spans="1:2" x14ac:dyDescent="0.2">
      <c r="A2050" s="3"/>
      <c r="B2050" s="11"/>
    </row>
    <row r="2051" spans="1:2" x14ac:dyDescent="0.2">
      <c r="A2051" s="3"/>
      <c r="B2051" s="11"/>
    </row>
    <row r="2052" spans="1:2" x14ac:dyDescent="0.2">
      <c r="A2052" s="3"/>
      <c r="B2052" s="11"/>
    </row>
    <row r="2053" spans="1:2" x14ac:dyDescent="0.2">
      <c r="A2053" s="3"/>
      <c r="B2053" s="11"/>
    </row>
    <row r="2054" spans="1:2" x14ac:dyDescent="0.2">
      <c r="A2054" s="3"/>
      <c r="B2054" s="11"/>
    </row>
    <row r="2055" spans="1:2" x14ac:dyDescent="0.2">
      <c r="A2055" s="3"/>
      <c r="B2055" s="11"/>
    </row>
    <row r="2056" spans="1:2" x14ac:dyDescent="0.2">
      <c r="A2056" s="3"/>
      <c r="B2056" s="11"/>
    </row>
    <row r="2057" spans="1:2" x14ac:dyDescent="0.2">
      <c r="A2057" s="3"/>
      <c r="B2057" s="11"/>
    </row>
    <row r="2058" spans="1:2" x14ac:dyDescent="0.2">
      <c r="A2058" s="3"/>
      <c r="B2058" s="11"/>
    </row>
    <row r="2059" spans="1:2" x14ac:dyDescent="0.2">
      <c r="A2059" s="3"/>
      <c r="B2059" s="11"/>
    </row>
    <row r="2060" spans="1:2" x14ac:dyDescent="0.2">
      <c r="A2060" s="3"/>
      <c r="B2060" s="11"/>
    </row>
    <row r="2061" spans="1:2" x14ac:dyDescent="0.2">
      <c r="A2061" s="3"/>
      <c r="B2061" s="11"/>
    </row>
    <row r="2062" spans="1:2" x14ac:dyDescent="0.2">
      <c r="A2062" s="3"/>
      <c r="B2062" s="11"/>
    </row>
    <row r="2063" spans="1:2" x14ac:dyDescent="0.2">
      <c r="A2063" s="3"/>
      <c r="B2063" s="11"/>
    </row>
    <row r="2064" spans="1:2" x14ac:dyDescent="0.2">
      <c r="A2064" s="3"/>
      <c r="B2064" s="11"/>
    </row>
    <row r="2065" spans="1:2" x14ac:dyDescent="0.2">
      <c r="A2065" s="3"/>
      <c r="B2065" s="11"/>
    </row>
    <row r="2066" spans="1:2" x14ac:dyDescent="0.2">
      <c r="A2066" s="3"/>
      <c r="B2066" s="11"/>
    </row>
    <row r="2067" spans="1:2" x14ac:dyDescent="0.2">
      <c r="A2067" s="3"/>
      <c r="B2067" s="11"/>
    </row>
    <row r="2068" spans="1:2" x14ac:dyDescent="0.2">
      <c r="A2068" s="3"/>
      <c r="B2068" s="11"/>
    </row>
    <row r="2069" spans="1:2" x14ac:dyDescent="0.2">
      <c r="A2069" s="3"/>
      <c r="B2069" s="11"/>
    </row>
    <row r="2070" spans="1:2" x14ac:dyDescent="0.2">
      <c r="A2070" s="3"/>
      <c r="B2070" s="11"/>
    </row>
    <row r="2071" spans="1:2" x14ac:dyDescent="0.2">
      <c r="A2071" s="3"/>
      <c r="B2071" s="11"/>
    </row>
    <row r="2072" spans="1:2" x14ac:dyDescent="0.2">
      <c r="A2072" s="3"/>
      <c r="B2072" s="11"/>
    </row>
    <row r="2073" spans="1:2" x14ac:dyDescent="0.2">
      <c r="A2073" s="3"/>
      <c r="B2073" s="11"/>
    </row>
    <row r="2074" spans="1:2" x14ac:dyDescent="0.2">
      <c r="A2074" s="3"/>
      <c r="B2074" s="11"/>
    </row>
    <row r="2075" spans="1:2" x14ac:dyDescent="0.2">
      <c r="A2075" s="3"/>
      <c r="B2075" s="11"/>
    </row>
    <row r="2076" spans="1:2" x14ac:dyDescent="0.2">
      <c r="A2076" s="3"/>
      <c r="B2076" s="11"/>
    </row>
    <row r="2077" spans="1:2" x14ac:dyDescent="0.2">
      <c r="A2077" s="3"/>
      <c r="B2077" s="11"/>
    </row>
    <row r="2078" spans="1:2" x14ac:dyDescent="0.2">
      <c r="A2078" s="3"/>
      <c r="B2078" s="11"/>
    </row>
    <row r="2079" spans="1:2" x14ac:dyDescent="0.2">
      <c r="A2079" s="3"/>
      <c r="B2079" s="11"/>
    </row>
    <row r="2080" spans="1:2" x14ac:dyDescent="0.2">
      <c r="A2080" s="3"/>
      <c r="B2080" s="11"/>
    </row>
    <row r="2081" spans="1:2" x14ac:dyDescent="0.2">
      <c r="A2081" s="3"/>
      <c r="B2081" s="11"/>
    </row>
    <row r="2082" spans="1:2" x14ac:dyDescent="0.2">
      <c r="A2082" s="3"/>
      <c r="B2082" s="11"/>
    </row>
    <row r="2083" spans="1:2" x14ac:dyDescent="0.2">
      <c r="A2083" s="3"/>
      <c r="B2083" s="11"/>
    </row>
    <row r="2084" spans="1:2" x14ac:dyDescent="0.2">
      <c r="A2084" s="3"/>
      <c r="B2084" s="11"/>
    </row>
    <row r="2085" spans="1:2" x14ac:dyDescent="0.2">
      <c r="A2085" s="3"/>
      <c r="B2085" s="11"/>
    </row>
    <row r="2086" spans="1:2" x14ac:dyDescent="0.2">
      <c r="A2086" s="3"/>
      <c r="B2086" s="11"/>
    </row>
    <row r="2087" spans="1:2" x14ac:dyDescent="0.2">
      <c r="A2087" s="3"/>
      <c r="B2087" s="11"/>
    </row>
    <row r="2088" spans="1:2" x14ac:dyDescent="0.2">
      <c r="A2088" s="3"/>
      <c r="B2088" s="11"/>
    </row>
    <row r="2089" spans="1:2" x14ac:dyDescent="0.2">
      <c r="A2089" s="3"/>
      <c r="B2089" s="11"/>
    </row>
    <row r="2090" spans="1:2" x14ac:dyDescent="0.2">
      <c r="A2090" s="3"/>
      <c r="B2090" s="11"/>
    </row>
    <row r="2091" spans="1:2" x14ac:dyDescent="0.2">
      <c r="A2091" s="3"/>
      <c r="B2091" s="11"/>
    </row>
    <row r="2092" spans="1:2" x14ac:dyDescent="0.2">
      <c r="A2092" s="3"/>
      <c r="B2092" s="11"/>
    </row>
    <row r="2093" spans="1:2" x14ac:dyDescent="0.2">
      <c r="A2093" s="3"/>
      <c r="B2093" s="11"/>
    </row>
    <row r="2094" spans="1:2" x14ac:dyDescent="0.2">
      <c r="A2094" s="3"/>
      <c r="B2094" s="11"/>
    </row>
    <row r="2095" spans="1:2" x14ac:dyDescent="0.2">
      <c r="A2095" s="3"/>
      <c r="B2095" s="11"/>
    </row>
    <row r="2096" spans="1:2" x14ac:dyDescent="0.2">
      <c r="A2096" s="3"/>
      <c r="B2096" s="11"/>
    </row>
    <row r="2097" spans="1:2" x14ac:dyDescent="0.2">
      <c r="A2097" s="3"/>
      <c r="B2097" s="11"/>
    </row>
    <row r="2098" spans="1:2" x14ac:dyDescent="0.2">
      <c r="A2098" s="3"/>
      <c r="B2098" s="11"/>
    </row>
    <row r="2099" spans="1:2" x14ac:dyDescent="0.2">
      <c r="A2099" s="3"/>
      <c r="B2099" s="11"/>
    </row>
    <row r="2100" spans="1:2" x14ac:dyDescent="0.2">
      <c r="A2100" s="3"/>
      <c r="B2100" s="11"/>
    </row>
    <row r="2101" spans="1:2" x14ac:dyDescent="0.2">
      <c r="A2101" s="3"/>
      <c r="B2101" s="11"/>
    </row>
    <row r="2102" spans="1:2" x14ac:dyDescent="0.2">
      <c r="A2102" s="3"/>
      <c r="B2102" s="11"/>
    </row>
    <row r="2103" spans="1:2" x14ac:dyDescent="0.2">
      <c r="A2103" s="3"/>
      <c r="B2103" s="11"/>
    </row>
    <row r="2104" spans="1:2" x14ac:dyDescent="0.2">
      <c r="A2104" s="3"/>
      <c r="B2104" s="11"/>
    </row>
    <row r="2105" spans="1:2" x14ac:dyDescent="0.2">
      <c r="A2105" s="3"/>
      <c r="B2105" s="11"/>
    </row>
    <row r="2106" spans="1:2" x14ac:dyDescent="0.2">
      <c r="A2106" s="3"/>
      <c r="B2106" s="11"/>
    </row>
    <row r="2107" spans="1:2" x14ac:dyDescent="0.2">
      <c r="A2107" s="3"/>
      <c r="B2107" s="11"/>
    </row>
    <row r="2108" spans="1:2" x14ac:dyDescent="0.2">
      <c r="A2108" s="3"/>
      <c r="B2108" s="11"/>
    </row>
    <row r="2109" spans="1:2" x14ac:dyDescent="0.2">
      <c r="A2109" s="3"/>
      <c r="B2109" s="11"/>
    </row>
    <row r="2110" spans="1:2" x14ac:dyDescent="0.2">
      <c r="A2110" s="3"/>
      <c r="B2110" s="15"/>
    </row>
    <row r="2111" spans="1:2" x14ac:dyDescent="0.2">
      <c r="A2111" s="3"/>
      <c r="B2111" s="11"/>
    </row>
    <row r="2112" spans="1:2" x14ac:dyDescent="0.2">
      <c r="A2112" s="3"/>
      <c r="B2112" s="11"/>
    </row>
    <row r="2113" spans="1:2" x14ac:dyDescent="0.2">
      <c r="A2113" s="3"/>
      <c r="B2113" s="11"/>
    </row>
    <row r="2114" spans="1:2" x14ac:dyDescent="0.2">
      <c r="A2114" s="3"/>
      <c r="B2114" s="11"/>
    </row>
    <row r="2115" spans="1:2" x14ac:dyDescent="0.2">
      <c r="A2115" s="3"/>
      <c r="B2115" s="11"/>
    </row>
    <row r="2116" spans="1:2" x14ac:dyDescent="0.2">
      <c r="A2116" s="3"/>
      <c r="B2116" s="11"/>
    </row>
    <row r="2117" spans="1:2" x14ac:dyDescent="0.2">
      <c r="A2117" s="3"/>
      <c r="B2117" s="11"/>
    </row>
    <row r="2118" spans="1:2" x14ac:dyDescent="0.2">
      <c r="A2118" s="3"/>
      <c r="B2118" s="11"/>
    </row>
    <row r="2119" spans="1:2" x14ac:dyDescent="0.2">
      <c r="A2119" s="3"/>
      <c r="B2119" s="11"/>
    </row>
    <row r="2120" spans="1:2" x14ac:dyDescent="0.2">
      <c r="A2120" s="3"/>
      <c r="B2120" s="11"/>
    </row>
    <row r="2121" spans="1:2" x14ac:dyDescent="0.2">
      <c r="A2121" s="3"/>
      <c r="B2121" s="11"/>
    </row>
    <row r="2122" spans="1:2" x14ac:dyDescent="0.2">
      <c r="A2122" s="3"/>
      <c r="B2122" s="11"/>
    </row>
    <row r="2123" spans="1:2" x14ac:dyDescent="0.2">
      <c r="A2123" s="3"/>
      <c r="B2123" s="11"/>
    </row>
    <row r="2124" spans="1:2" x14ac:dyDescent="0.2">
      <c r="A2124" s="3"/>
      <c r="B2124" s="11"/>
    </row>
    <row r="2125" spans="1:2" x14ac:dyDescent="0.2">
      <c r="A2125" s="3"/>
      <c r="B2125" s="11"/>
    </row>
    <row r="2126" spans="1:2" x14ac:dyDescent="0.2">
      <c r="A2126" s="3"/>
      <c r="B2126" s="11"/>
    </row>
    <row r="2127" spans="1:2" x14ac:dyDescent="0.2">
      <c r="A2127" s="3"/>
      <c r="B2127" s="11"/>
    </row>
    <row r="2128" spans="1:2" x14ac:dyDescent="0.2">
      <c r="A2128" s="3"/>
      <c r="B2128" s="11"/>
    </row>
    <row r="2129" spans="1:2" x14ac:dyDescent="0.2">
      <c r="A2129" s="3"/>
      <c r="B2129" s="11"/>
    </row>
    <row r="2130" spans="1:2" x14ac:dyDescent="0.2">
      <c r="A2130" s="3"/>
      <c r="B2130" s="11"/>
    </row>
    <row r="2131" spans="1:2" x14ac:dyDescent="0.2">
      <c r="A2131" s="3"/>
      <c r="B2131" s="11"/>
    </row>
    <row r="2132" spans="1:2" x14ac:dyDescent="0.2">
      <c r="A2132" s="3"/>
      <c r="B2132" s="11"/>
    </row>
    <row r="2133" spans="1:2" x14ac:dyDescent="0.2">
      <c r="A2133" s="3"/>
      <c r="B2133" s="11"/>
    </row>
    <row r="2134" spans="1:2" x14ac:dyDescent="0.2">
      <c r="A2134" s="3"/>
      <c r="B2134" s="11"/>
    </row>
    <row r="2135" spans="1:2" x14ac:dyDescent="0.2">
      <c r="A2135" s="3"/>
      <c r="B2135" s="11"/>
    </row>
    <row r="2136" spans="1:2" x14ac:dyDescent="0.2">
      <c r="A2136" s="3"/>
      <c r="B2136" s="11"/>
    </row>
    <row r="2137" spans="1:2" x14ac:dyDescent="0.2">
      <c r="A2137" s="3"/>
      <c r="B2137" s="11"/>
    </row>
    <row r="2138" spans="1:2" x14ac:dyDescent="0.2">
      <c r="A2138" s="3"/>
      <c r="B2138" s="11"/>
    </row>
    <row r="2139" spans="1:2" x14ac:dyDescent="0.2">
      <c r="A2139" s="3"/>
      <c r="B2139" s="11"/>
    </row>
    <row r="2140" spans="1:2" x14ac:dyDescent="0.2">
      <c r="A2140" s="3"/>
      <c r="B2140" s="11"/>
    </row>
    <row r="2141" spans="1:2" x14ac:dyDescent="0.2">
      <c r="A2141" s="3"/>
      <c r="B2141" s="11"/>
    </row>
    <row r="2142" spans="1:2" x14ac:dyDescent="0.2">
      <c r="A2142" s="3"/>
      <c r="B2142" s="11"/>
    </row>
    <row r="2143" spans="1:2" x14ac:dyDescent="0.2">
      <c r="A2143" s="3"/>
      <c r="B2143" s="11"/>
    </row>
    <row r="2144" spans="1:2" x14ac:dyDescent="0.2">
      <c r="A2144" s="3"/>
      <c r="B2144" s="11"/>
    </row>
    <row r="2145" spans="1:2" x14ac:dyDescent="0.2">
      <c r="A2145" s="3"/>
      <c r="B2145" s="11"/>
    </row>
    <row r="2146" spans="1:2" x14ac:dyDescent="0.2">
      <c r="A2146" s="3"/>
      <c r="B2146" s="11"/>
    </row>
    <row r="2147" spans="1:2" x14ac:dyDescent="0.2">
      <c r="A2147" s="3"/>
      <c r="B2147" s="11"/>
    </row>
    <row r="2148" spans="1:2" x14ac:dyDescent="0.2">
      <c r="A2148" s="3"/>
      <c r="B2148" s="11"/>
    </row>
    <row r="2149" spans="1:2" x14ac:dyDescent="0.2">
      <c r="A2149" s="3"/>
      <c r="B2149" s="11"/>
    </row>
    <row r="2150" spans="1:2" x14ac:dyDescent="0.2">
      <c r="A2150" s="3"/>
      <c r="B2150" s="11"/>
    </row>
    <row r="2151" spans="1:2" x14ac:dyDescent="0.2">
      <c r="A2151" s="3"/>
      <c r="B2151" s="11"/>
    </row>
    <row r="2152" spans="1:2" x14ac:dyDescent="0.2">
      <c r="A2152" s="3"/>
      <c r="B2152" s="11"/>
    </row>
    <row r="2153" spans="1:2" x14ac:dyDescent="0.2">
      <c r="A2153" s="3"/>
      <c r="B2153" s="11"/>
    </row>
    <row r="2154" spans="1:2" x14ac:dyDescent="0.2">
      <c r="A2154" s="3"/>
      <c r="B2154" s="11"/>
    </row>
    <row r="2155" spans="1:2" x14ac:dyDescent="0.2">
      <c r="A2155" s="3"/>
      <c r="B2155" s="11"/>
    </row>
    <row r="2156" spans="1:2" x14ac:dyDescent="0.2">
      <c r="A2156" s="3"/>
      <c r="B2156" s="11"/>
    </row>
    <row r="2157" spans="1:2" x14ac:dyDescent="0.2">
      <c r="A2157" s="3"/>
      <c r="B2157" s="11"/>
    </row>
    <row r="2158" spans="1:2" x14ac:dyDescent="0.2">
      <c r="A2158" s="3"/>
      <c r="B2158" s="11"/>
    </row>
    <row r="2159" spans="1:2" x14ac:dyDescent="0.2">
      <c r="A2159" s="3"/>
      <c r="B2159" s="11"/>
    </row>
    <row r="2160" spans="1:2" x14ac:dyDescent="0.2">
      <c r="A2160" s="3"/>
      <c r="B2160" s="15"/>
    </row>
    <row r="2161" spans="1:2" x14ac:dyDescent="0.2">
      <c r="A2161" s="3"/>
      <c r="B2161" s="11"/>
    </row>
    <row r="2162" spans="1:2" x14ac:dyDescent="0.2">
      <c r="A2162" s="3"/>
      <c r="B2162" s="11"/>
    </row>
    <row r="2163" spans="1:2" x14ac:dyDescent="0.2">
      <c r="A2163" s="3"/>
      <c r="B2163" s="11"/>
    </row>
    <row r="2164" spans="1:2" x14ac:dyDescent="0.2">
      <c r="A2164" s="3"/>
      <c r="B2164" s="11"/>
    </row>
    <row r="2165" spans="1:2" x14ac:dyDescent="0.2">
      <c r="A2165" s="3"/>
      <c r="B2165" s="11"/>
    </row>
    <row r="2166" spans="1:2" x14ac:dyDescent="0.2">
      <c r="A2166" s="3"/>
      <c r="B2166" s="11"/>
    </row>
    <row r="2167" spans="1:2" x14ac:dyDescent="0.2">
      <c r="A2167" s="3"/>
      <c r="B2167" s="11"/>
    </row>
    <row r="2168" spans="1:2" x14ac:dyDescent="0.2">
      <c r="A2168" s="3"/>
      <c r="B2168" s="11"/>
    </row>
    <row r="2169" spans="1:2" x14ac:dyDescent="0.2">
      <c r="A2169" s="3"/>
      <c r="B2169" s="11"/>
    </row>
    <row r="2170" spans="1:2" x14ac:dyDescent="0.2">
      <c r="A2170" s="3"/>
      <c r="B2170" s="11"/>
    </row>
    <row r="2171" spans="1:2" x14ac:dyDescent="0.2">
      <c r="A2171" s="3"/>
      <c r="B2171" s="11"/>
    </row>
    <row r="2172" spans="1:2" x14ac:dyDescent="0.2">
      <c r="A2172" s="3"/>
      <c r="B2172" s="11"/>
    </row>
    <row r="2173" spans="1:2" x14ac:dyDescent="0.2">
      <c r="A2173" s="3"/>
      <c r="B2173" s="11"/>
    </row>
    <row r="2174" spans="1:2" x14ac:dyDescent="0.2">
      <c r="A2174" s="3"/>
      <c r="B2174" s="11"/>
    </row>
    <row r="2175" spans="1:2" x14ac:dyDescent="0.2">
      <c r="A2175" s="3"/>
      <c r="B2175" s="11"/>
    </row>
    <row r="2176" spans="1:2" x14ac:dyDescent="0.2">
      <c r="A2176" s="3"/>
      <c r="B2176" s="11"/>
    </row>
    <row r="2177" spans="1:2" x14ac:dyDescent="0.2">
      <c r="A2177" s="3"/>
      <c r="B2177" s="11"/>
    </row>
    <row r="2178" spans="1:2" x14ac:dyDescent="0.2">
      <c r="A2178" s="3"/>
      <c r="B2178" s="11"/>
    </row>
    <row r="2179" spans="1:2" x14ac:dyDescent="0.2">
      <c r="A2179" s="3"/>
      <c r="B2179" s="11"/>
    </row>
    <row r="2180" spans="1:2" x14ac:dyDescent="0.2">
      <c r="A2180" s="3"/>
      <c r="B2180" s="11"/>
    </row>
    <row r="2181" spans="1:2" x14ac:dyDescent="0.2">
      <c r="A2181" s="3"/>
      <c r="B2181" s="11"/>
    </row>
    <row r="2182" spans="1:2" x14ac:dyDescent="0.2">
      <c r="A2182" s="3"/>
      <c r="B2182" s="11"/>
    </row>
    <row r="2183" spans="1:2" x14ac:dyDescent="0.2">
      <c r="A2183" s="3"/>
      <c r="B2183" s="11"/>
    </row>
    <row r="2184" spans="1:2" x14ac:dyDescent="0.2">
      <c r="A2184" s="3"/>
      <c r="B2184" s="11"/>
    </row>
    <row r="2185" spans="1:2" x14ac:dyDescent="0.2">
      <c r="A2185" s="3"/>
      <c r="B2185" s="11"/>
    </row>
    <row r="2186" spans="1:2" x14ac:dyDescent="0.2">
      <c r="A2186" s="3"/>
      <c r="B2186" s="11"/>
    </row>
    <row r="2187" spans="1:2" x14ac:dyDescent="0.2">
      <c r="A2187" s="3"/>
      <c r="B2187" s="11"/>
    </row>
    <row r="2188" spans="1:2" x14ac:dyDescent="0.2">
      <c r="A2188" s="3"/>
      <c r="B2188" s="11"/>
    </row>
    <row r="2189" spans="1:2" x14ac:dyDescent="0.2">
      <c r="A2189" s="3"/>
      <c r="B2189" s="11"/>
    </row>
    <row r="2190" spans="1:2" x14ac:dyDescent="0.2">
      <c r="A2190" s="3"/>
      <c r="B2190" s="11"/>
    </row>
    <row r="2191" spans="1:2" x14ac:dyDescent="0.2">
      <c r="A2191" s="3"/>
      <c r="B2191" s="11"/>
    </row>
    <row r="2192" spans="1:2" x14ac:dyDescent="0.2">
      <c r="A2192" s="3"/>
      <c r="B2192" s="11"/>
    </row>
    <row r="2193" spans="1:2" x14ac:dyDescent="0.2">
      <c r="A2193" s="3"/>
      <c r="B2193" s="11"/>
    </row>
    <row r="2194" spans="1:2" x14ac:dyDescent="0.2">
      <c r="A2194" s="3"/>
      <c r="B2194" s="11"/>
    </row>
    <row r="2195" spans="1:2" x14ac:dyDescent="0.2">
      <c r="A2195" s="3"/>
      <c r="B2195" s="11"/>
    </row>
    <row r="2196" spans="1:2" x14ac:dyDescent="0.2">
      <c r="A2196" s="3"/>
      <c r="B2196" s="11"/>
    </row>
    <row r="2197" spans="1:2" x14ac:dyDescent="0.2">
      <c r="A2197" s="3"/>
      <c r="B2197" s="11"/>
    </row>
    <row r="2198" spans="1:2" x14ac:dyDescent="0.2">
      <c r="A2198" s="3"/>
      <c r="B2198" s="11"/>
    </row>
    <row r="2199" spans="1:2" x14ac:dyDescent="0.2">
      <c r="A2199" s="3"/>
      <c r="B2199" s="11"/>
    </row>
    <row r="2200" spans="1:2" x14ac:dyDescent="0.2">
      <c r="A2200" s="3"/>
      <c r="B2200" s="11"/>
    </row>
    <row r="2201" spans="1:2" x14ac:dyDescent="0.2">
      <c r="A2201" s="3"/>
      <c r="B2201" s="11"/>
    </row>
    <row r="2202" spans="1:2" x14ac:dyDescent="0.2">
      <c r="A2202" s="3"/>
      <c r="B2202" s="11"/>
    </row>
    <row r="2203" spans="1:2" x14ac:dyDescent="0.2">
      <c r="A2203" s="3"/>
      <c r="B2203" s="11"/>
    </row>
    <row r="2204" spans="1:2" x14ac:dyDescent="0.2">
      <c r="A2204" s="3"/>
      <c r="B2204" s="11"/>
    </row>
    <row r="2205" spans="1:2" x14ac:dyDescent="0.2">
      <c r="A2205" s="3"/>
      <c r="B2205" s="11"/>
    </row>
    <row r="2206" spans="1:2" x14ac:dyDescent="0.2">
      <c r="A2206" s="3"/>
      <c r="B2206" s="11"/>
    </row>
    <row r="2207" spans="1:2" x14ac:dyDescent="0.2">
      <c r="A2207" s="3"/>
      <c r="B2207" s="11"/>
    </row>
    <row r="2208" spans="1:2" x14ac:dyDescent="0.2">
      <c r="A2208" s="3"/>
      <c r="B2208" s="11"/>
    </row>
    <row r="2209" spans="1:2" x14ac:dyDescent="0.2">
      <c r="A2209" s="3"/>
      <c r="B2209" s="11"/>
    </row>
    <row r="2210" spans="1:2" x14ac:dyDescent="0.2">
      <c r="A2210" s="3"/>
      <c r="B2210" s="11"/>
    </row>
    <row r="2211" spans="1:2" x14ac:dyDescent="0.2">
      <c r="A2211" s="3"/>
      <c r="B2211" s="11"/>
    </row>
    <row r="2212" spans="1:2" x14ac:dyDescent="0.2">
      <c r="A2212" s="3"/>
      <c r="B2212" s="11"/>
    </row>
    <row r="2213" spans="1:2" x14ac:dyDescent="0.2">
      <c r="A2213" s="3"/>
      <c r="B2213" s="11"/>
    </row>
    <row r="2214" spans="1:2" x14ac:dyDescent="0.2">
      <c r="A2214" s="3"/>
      <c r="B2214" s="11"/>
    </row>
    <row r="2215" spans="1:2" x14ac:dyDescent="0.2">
      <c r="A2215" s="3"/>
      <c r="B2215" s="11"/>
    </row>
    <row r="2216" spans="1:2" x14ac:dyDescent="0.2">
      <c r="A2216" s="3"/>
      <c r="B2216" s="11"/>
    </row>
    <row r="2217" spans="1:2" x14ac:dyDescent="0.2">
      <c r="A2217" s="3"/>
      <c r="B2217" s="11"/>
    </row>
    <row r="2218" spans="1:2" x14ac:dyDescent="0.2">
      <c r="A2218" s="3"/>
      <c r="B2218" s="11"/>
    </row>
    <row r="2219" spans="1:2" x14ac:dyDescent="0.2">
      <c r="A2219" s="3"/>
      <c r="B2219" s="11"/>
    </row>
    <row r="2220" spans="1:2" x14ac:dyDescent="0.2">
      <c r="A2220" s="3"/>
      <c r="B2220" s="11"/>
    </row>
    <row r="2221" spans="1:2" x14ac:dyDescent="0.2">
      <c r="A2221" s="3"/>
      <c r="B2221" s="11"/>
    </row>
    <row r="2222" spans="1:2" x14ac:dyDescent="0.2">
      <c r="A2222" s="3"/>
      <c r="B2222" s="11"/>
    </row>
    <row r="2223" spans="1:2" x14ac:dyDescent="0.2">
      <c r="A2223" s="3"/>
      <c r="B2223" s="11"/>
    </row>
    <row r="2224" spans="1:2" x14ac:dyDescent="0.2">
      <c r="A2224" s="3"/>
      <c r="B2224" s="11"/>
    </row>
    <row r="2225" spans="1:2" x14ac:dyDescent="0.2">
      <c r="A2225" s="3"/>
      <c r="B2225" s="11"/>
    </row>
    <row r="2226" spans="1:2" x14ac:dyDescent="0.2">
      <c r="A2226" s="3"/>
      <c r="B2226" s="11"/>
    </row>
    <row r="2227" spans="1:2" x14ac:dyDescent="0.2">
      <c r="A2227" s="3"/>
      <c r="B2227" s="11"/>
    </row>
    <row r="2228" spans="1:2" x14ac:dyDescent="0.2">
      <c r="A2228" s="3"/>
      <c r="B2228" s="11"/>
    </row>
    <row r="2229" spans="1:2" x14ac:dyDescent="0.2">
      <c r="A2229" s="3"/>
      <c r="B2229" s="11"/>
    </row>
    <row r="2230" spans="1:2" x14ac:dyDescent="0.2">
      <c r="A2230" s="3"/>
      <c r="B2230" s="11"/>
    </row>
    <row r="2231" spans="1:2" x14ac:dyDescent="0.2">
      <c r="A2231" s="3"/>
      <c r="B2231" s="11"/>
    </row>
    <row r="2232" spans="1:2" x14ac:dyDescent="0.2">
      <c r="A2232" s="3"/>
      <c r="B2232" s="11"/>
    </row>
    <row r="2233" spans="1:2" x14ac:dyDescent="0.2">
      <c r="A2233" s="3"/>
      <c r="B2233" s="11"/>
    </row>
    <row r="2234" spans="1:2" x14ac:dyDescent="0.2">
      <c r="A2234" s="3"/>
      <c r="B2234" s="11"/>
    </row>
    <row r="2235" spans="1:2" x14ac:dyDescent="0.2">
      <c r="A2235" s="3"/>
      <c r="B2235" s="11"/>
    </row>
    <row r="2236" spans="1:2" x14ac:dyDescent="0.2">
      <c r="A2236" s="3"/>
      <c r="B2236" s="11"/>
    </row>
    <row r="2237" spans="1:2" x14ac:dyDescent="0.2">
      <c r="A2237" s="3"/>
      <c r="B2237" s="11"/>
    </row>
    <row r="2238" spans="1:2" x14ac:dyDescent="0.2">
      <c r="A2238" s="3"/>
      <c r="B2238" s="11"/>
    </row>
    <row r="2239" spans="1:2" x14ac:dyDescent="0.2">
      <c r="A2239" s="3"/>
      <c r="B2239" s="11"/>
    </row>
    <row r="2240" spans="1:2" x14ac:dyDescent="0.2">
      <c r="A2240" s="3"/>
      <c r="B2240" s="11"/>
    </row>
    <row r="2241" spans="1:2" x14ac:dyDescent="0.2">
      <c r="A2241" s="3"/>
      <c r="B2241" s="11"/>
    </row>
    <row r="2242" spans="1:2" x14ac:dyDescent="0.2">
      <c r="A2242" s="3"/>
      <c r="B2242" s="11"/>
    </row>
    <row r="2243" spans="1:2" x14ac:dyDescent="0.2">
      <c r="A2243" s="3"/>
      <c r="B2243" s="11"/>
    </row>
    <row r="2244" spans="1:2" x14ac:dyDescent="0.2">
      <c r="A2244" s="3"/>
      <c r="B2244" s="11"/>
    </row>
    <row r="2245" spans="1:2" x14ac:dyDescent="0.2">
      <c r="A2245" s="3"/>
      <c r="B2245" s="11"/>
    </row>
    <row r="2246" spans="1:2" x14ac:dyDescent="0.2">
      <c r="A2246" s="3"/>
      <c r="B2246" s="11"/>
    </row>
    <row r="2247" spans="1:2" x14ac:dyDescent="0.2">
      <c r="A2247" s="3"/>
      <c r="B2247" s="11"/>
    </row>
    <row r="2248" spans="1:2" x14ac:dyDescent="0.2">
      <c r="A2248" s="3"/>
      <c r="B2248" s="11"/>
    </row>
    <row r="2249" spans="1:2" x14ac:dyDescent="0.2">
      <c r="A2249" s="3"/>
      <c r="B2249" s="11"/>
    </row>
    <row r="2250" spans="1:2" x14ac:dyDescent="0.2">
      <c r="A2250" s="3"/>
      <c r="B2250" s="11"/>
    </row>
    <row r="2251" spans="1:2" x14ac:dyDescent="0.2">
      <c r="A2251" s="3"/>
      <c r="B2251" s="11"/>
    </row>
    <row r="2252" spans="1:2" x14ac:dyDescent="0.2">
      <c r="A2252" s="3"/>
      <c r="B2252" s="11"/>
    </row>
    <row r="2253" spans="1:2" x14ac:dyDescent="0.2">
      <c r="A2253" s="3"/>
      <c r="B2253" s="11"/>
    </row>
    <row r="2254" spans="1:2" x14ac:dyDescent="0.2">
      <c r="A2254" s="3"/>
      <c r="B2254" s="11"/>
    </row>
    <row r="2255" spans="1:2" x14ac:dyDescent="0.2">
      <c r="A2255" s="3"/>
      <c r="B2255" s="11"/>
    </row>
    <row r="2256" spans="1:2" x14ac:dyDescent="0.2">
      <c r="A2256" s="3"/>
      <c r="B2256" s="11"/>
    </row>
    <row r="2257" spans="1:2" x14ac:dyDescent="0.2">
      <c r="A2257" s="3"/>
      <c r="B2257" s="11"/>
    </row>
    <row r="2258" spans="1:2" x14ac:dyDescent="0.2">
      <c r="A2258" s="3"/>
      <c r="B2258" s="11"/>
    </row>
    <row r="2259" spans="1:2" x14ac:dyDescent="0.2">
      <c r="A2259" s="3"/>
      <c r="B2259" s="11"/>
    </row>
    <row r="2260" spans="1:2" x14ac:dyDescent="0.2">
      <c r="A2260" s="3"/>
      <c r="B2260" s="11"/>
    </row>
    <row r="2261" spans="1:2" x14ac:dyDescent="0.2">
      <c r="A2261" s="3"/>
      <c r="B2261" s="11"/>
    </row>
    <row r="2262" spans="1:2" x14ac:dyDescent="0.2">
      <c r="A2262" s="3"/>
      <c r="B2262" s="11"/>
    </row>
    <row r="2263" spans="1:2" x14ac:dyDescent="0.2">
      <c r="A2263" s="3"/>
      <c r="B2263" s="11"/>
    </row>
    <row r="2264" spans="1:2" x14ac:dyDescent="0.2">
      <c r="A2264" s="3"/>
      <c r="B2264" s="11"/>
    </row>
    <row r="2265" spans="1:2" x14ac:dyDescent="0.2">
      <c r="A2265" s="3"/>
      <c r="B2265" s="11"/>
    </row>
    <row r="2266" spans="1:2" x14ac:dyDescent="0.2">
      <c r="A2266" s="3"/>
      <c r="B2266" s="11"/>
    </row>
    <row r="2267" spans="1:2" x14ac:dyDescent="0.2">
      <c r="A2267" s="3"/>
      <c r="B2267" s="11"/>
    </row>
    <row r="2268" spans="1:2" x14ac:dyDescent="0.2">
      <c r="A2268" s="3"/>
      <c r="B2268" s="11"/>
    </row>
    <row r="2269" spans="1:2" x14ac:dyDescent="0.2">
      <c r="A2269" s="3"/>
      <c r="B2269" s="11"/>
    </row>
    <row r="2270" spans="1:2" x14ac:dyDescent="0.2">
      <c r="A2270" s="3"/>
      <c r="B2270" s="11"/>
    </row>
    <row r="2271" spans="1:2" x14ac:dyDescent="0.2">
      <c r="A2271" s="3"/>
      <c r="B2271" s="11"/>
    </row>
    <row r="2272" spans="1:2" x14ac:dyDescent="0.2">
      <c r="A2272" s="3"/>
      <c r="B2272" s="11"/>
    </row>
    <row r="2273" spans="1:2" x14ac:dyDescent="0.2">
      <c r="A2273" s="3"/>
      <c r="B2273" s="11"/>
    </row>
    <row r="2274" spans="1:2" x14ac:dyDescent="0.2">
      <c r="A2274" s="3"/>
      <c r="B2274" s="11"/>
    </row>
    <row r="2275" spans="1:2" x14ac:dyDescent="0.2">
      <c r="A2275" s="3"/>
      <c r="B2275" s="11"/>
    </row>
    <row r="2276" spans="1:2" x14ac:dyDescent="0.2">
      <c r="A2276" s="3"/>
      <c r="B2276" s="11"/>
    </row>
    <row r="2277" spans="1:2" x14ac:dyDescent="0.2">
      <c r="A2277" s="3"/>
      <c r="B2277" s="11"/>
    </row>
    <row r="2278" spans="1:2" x14ac:dyDescent="0.2">
      <c r="A2278" s="3"/>
      <c r="B2278" s="11"/>
    </row>
    <row r="2279" spans="1:2" x14ac:dyDescent="0.2">
      <c r="A2279" s="3"/>
      <c r="B2279" s="11"/>
    </row>
    <row r="2280" spans="1:2" x14ac:dyDescent="0.2">
      <c r="A2280" s="3"/>
      <c r="B2280" s="11"/>
    </row>
    <row r="2281" spans="1:2" x14ac:dyDescent="0.2">
      <c r="A2281" s="3"/>
      <c r="B2281" s="11"/>
    </row>
    <row r="2282" spans="1:2" x14ac:dyDescent="0.2">
      <c r="A2282" s="3"/>
      <c r="B2282" s="11"/>
    </row>
    <row r="2283" spans="1:2" x14ac:dyDescent="0.2">
      <c r="A2283" s="3"/>
      <c r="B2283" s="11"/>
    </row>
    <row r="2284" spans="1:2" x14ac:dyDescent="0.2">
      <c r="A2284" s="3"/>
      <c r="B2284" s="11"/>
    </row>
    <row r="2285" spans="1:2" x14ac:dyDescent="0.2">
      <c r="A2285" s="3"/>
      <c r="B2285" s="11"/>
    </row>
    <row r="2286" spans="1:2" x14ac:dyDescent="0.2">
      <c r="A2286" s="3"/>
      <c r="B2286" s="11"/>
    </row>
    <row r="2287" spans="1:2" x14ac:dyDescent="0.2">
      <c r="A2287" s="3"/>
      <c r="B2287" s="11"/>
    </row>
    <row r="2288" spans="1:2" x14ac:dyDescent="0.2">
      <c r="A2288" s="3"/>
      <c r="B2288" s="11"/>
    </row>
    <row r="2289" spans="1:2" x14ac:dyDescent="0.2">
      <c r="A2289" s="3"/>
      <c r="B2289" s="11"/>
    </row>
    <row r="2290" spans="1:2" x14ac:dyDescent="0.2">
      <c r="A2290" s="3"/>
      <c r="B2290" s="11"/>
    </row>
    <row r="2291" spans="1:2" x14ac:dyDescent="0.2">
      <c r="A2291" s="3"/>
      <c r="B2291" s="11"/>
    </row>
    <row r="2292" spans="1:2" x14ac:dyDescent="0.2">
      <c r="A2292" s="3"/>
      <c r="B2292" s="11"/>
    </row>
    <row r="2293" spans="1:2" x14ac:dyDescent="0.2">
      <c r="A2293" s="3"/>
      <c r="B2293" s="11"/>
    </row>
    <row r="2294" spans="1:2" x14ac:dyDescent="0.2">
      <c r="A2294" s="3"/>
      <c r="B2294" s="11"/>
    </row>
    <row r="2295" spans="1:2" x14ac:dyDescent="0.2">
      <c r="A2295" s="3"/>
      <c r="B2295" s="11"/>
    </row>
    <row r="2296" spans="1:2" x14ac:dyDescent="0.2">
      <c r="A2296" s="3"/>
      <c r="B2296" s="11"/>
    </row>
    <row r="2297" spans="1:2" x14ac:dyDescent="0.2">
      <c r="A2297" s="3"/>
      <c r="B2297" s="11"/>
    </row>
    <row r="2298" spans="1:2" x14ac:dyDescent="0.2">
      <c r="A2298" s="3"/>
      <c r="B2298" s="11"/>
    </row>
    <row r="2299" spans="1:2" x14ac:dyDescent="0.2">
      <c r="A2299" s="3"/>
      <c r="B2299" s="11"/>
    </row>
    <row r="2300" spans="1:2" x14ac:dyDescent="0.2">
      <c r="A2300" s="3"/>
      <c r="B2300" s="11"/>
    </row>
    <row r="2301" spans="1:2" x14ac:dyDescent="0.2">
      <c r="A2301" s="3"/>
      <c r="B2301" s="11"/>
    </row>
    <row r="2302" spans="1:2" x14ac:dyDescent="0.2">
      <c r="A2302" s="3"/>
      <c r="B2302" s="11"/>
    </row>
    <row r="2303" spans="1:2" x14ac:dyDescent="0.2">
      <c r="A2303" s="3"/>
      <c r="B2303" s="11"/>
    </row>
    <row r="2304" spans="1:2" x14ac:dyDescent="0.2">
      <c r="A2304" s="3"/>
      <c r="B2304" s="11"/>
    </row>
    <row r="2305" spans="1:2" x14ac:dyDescent="0.2">
      <c r="A2305" s="3"/>
      <c r="B2305" s="11"/>
    </row>
    <row r="2306" spans="1:2" x14ac:dyDescent="0.2">
      <c r="A2306" s="3"/>
      <c r="B2306" s="11"/>
    </row>
    <row r="2307" spans="1:2" x14ac:dyDescent="0.2">
      <c r="A2307" s="3"/>
      <c r="B2307" s="11"/>
    </row>
    <row r="2308" spans="1:2" x14ac:dyDescent="0.2">
      <c r="A2308" s="3"/>
      <c r="B2308" s="11"/>
    </row>
    <row r="2309" spans="1:2" x14ac:dyDescent="0.2">
      <c r="A2309" s="3"/>
      <c r="B2309" s="11"/>
    </row>
    <row r="2310" spans="1:2" x14ac:dyDescent="0.2">
      <c r="A2310" s="3"/>
      <c r="B2310" s="11"/>
    </row>
    <row r="2311" spans="1:2" x14ac:dyDescent="0.2">
      <c r="A2311" s="3"/>
      <c r="B2311" s="11"/>
    </row>
    <row r="2312" spans="1:2" x14ac:dyDescent="0.2">
      <c r="A2312" s="3"/>
      <c r="B2312" s="11"/>
    </row>
    <row r="2313" spans="1:2" x14ac:dyDescent="0.2">
      <c r="A2313" s="3"/>
      <c r="B2313" s="11"/>
    </row>
    <row r="2314" spans="1:2" x14ac:dyDescent="0.2">
      <c r="A2314" s="3"/>
      <c r="B2314" s="11"/>
    </row>
    <row r="2315" spans="1:2" x14ac:dyDescent="0.2">
      <c r="A2315" s="3"/>
      <c r="B2315" s="11"/>
    </row>
    <row r="2316" spans="1:2" x14ac:dyDescent="0.2">
      <c r="A2316" s="3"/>
      <c r="B2316" s="11"/>
    </row>
    <row r="2317" spans="1:2" x14ac:dyDescent="0.2">
      <c r="A2317" s="3"/>
      <c r="B2317" s="11"/>
    </row>
    <row r="2318" spans="1:2" x14ac:dyDescent="0.2">
      <c r="A2318" s="3"/>
      <c r="B2318" s="11"/>
    </row>
    <row r="2319" spans="1:2" x14ac:dyDescent="0.2">
      <c r="A2319" s="3"/>
      <c r="B2319" s="11"/>
    </row>
    <row r="2320" spans="1:2" x14ac:dyDescent="0.2">
      <c r="A2320" s="3"/>
      <c r="B2320" s="11"/>
    </row>
    <row r="2321" spans="1:2" x14ac:dyDescent="0.2">
      <c r="A2321" s="3"/>
      <c r="B2321" s="11"/>
    </row>
    <row r="2322" spans="1:2" x14ac:dyDescent="0.2">
      <c r="A2322" s="3"/>
      <c r="B2322" s="11"/>
    </row>
    <row r="2323" spans="1:2" x14ac:dyDescent="0.2">
      <c r="A2323" s="3"/>
      <c r="B2323" s="11"/>
    </row>
    <row r="2324" spans="1:2" x14ac:dyDescent="0.2">
      <c r="A2324" s="3"/>
      <c r="B2324" s="11"/>
    </row>
    <row r="2325" spans="1:2" x14ac:dyDescent="0.2">
      <c r="A2325" s="3"/>
      <c r="B2325" s="11"/>
    </row>
    <row r="2326" spans="1:2" x14ac:dyDescent="0.2">
      <c r="A2326" s="3"/>
      <c r="B2326" s="11"/>
    </row>
    <row r="2327" spans="1:2" x14ac:dyDescent="0.2">
      <c r="A2327" s="3"/>
      <c r="B2327" s="11"/>
    </row>
    <row r="2328" spans="1:2" x14ac:dyDescent="0.2">
      <c r="A2328" s="3"/>
      <c r="B2328" s="11"/>
    </row>
    <row r="2329" spans="1:2" x14ac:dyDescent="0.2">
      <c r="A2329" s="3"/>
      <c r="B2329" s="11"/>
    </row>
    <row r="2330" spans="1:2" x14ac:dyDescent="0.2">
      <c r="A2330" s="3"/>
      <c r="B2330" s="11"/>
    </row>
    <row r="2331" spans="1:2" x14ac:dyDescent="0.2">
      <c r="A2331" s="3"/>
      <c r="B2331" s="11"/>
    </row>
    <row r="2332" spans="1:2" x14ac:dyDescent="0.2">
      <c r="A2332" s="3"/>
      <c r="B2332" s="11"/>
    </row>
    <row r="2333" spans="1:2" x14ac:dyDescent="0.2">
      <c r="A2333" s="3"/>
      <c r="B2333" s="11"/>
    </row>
    <row r="2334" spans="1:2" x14ac:dyDescent="0.2">
      <c r="A2334" s="3"/>
      <c r="B2334" s="11"/>
    </row>
    <row r="2335" spans="1:2" x14ac:dyDescent="0.2">
      <c r="A2335" s="3"/>
      <c r="B2335" s="11"/>
    </row>
    <row r="2336" spans="1:2" x14ac:dyDescent="0.2">
      <c r="A2336" s="3"/>
      <c r="B2336" s="11"/>
    </row>
    <row r="2337" spans="1:2" x14ac:dyDescent="0.2">
      <c r="A2337" s="3"/>
      <c r="B2337" s="11"/>
    </row>
    <row r="2338" spans="1:2" x14ac:dyDescent="0.2">
      <c r="A2338" s="3"/>
      <c r="B2338" s="11"/>
    </row>
    <row r="2339" spans="1:2" x14ac:dyDescent="0.2">
      <c r="A2339" s="3"/>
      <c r="B2339" s="11"/>
    </row>
    <row r="2340" spans="1:2" x14ac:dyDescent="0.2">
      <c r="A2340" s="3"/>
      <c r="B2340" s="11"/>
    </row>
    <row r="2341" spans="1:2" x14ac:dyDescent="0.2">
      <c r="A2341" s="3"/>
      <c r="B2341" s="11"/>
    </row>
    <row r="2342" spans="1:2" x14ac:dyDescent="0.2">
      <c r="A2342" s="3"/>
      <c r="B2342" s="11"/>
    </row>
    <row r="2343" spans="1:2" x14ac:dyDescent="0.2">
      <c r="A2343" s="3"/>
      <c r="B2343" s="11"/>
    </row>
    <row r="2344" spans="1:2" x14ac:dyDescent="0.2">
      <c r="A2344" s="3"/>
      <c r="B2344" s="11"/>
    </row>
    <row r="2345" spans="1:2" x14ac:dyDescent="0.2">
      <c r="A2345" s="3"/>
      <c r="B2345" s="11"/>
    </row>
    <row r="2346" spans="1:2" x14ac:dyDescent="0.2">
      <c r="A2346" s="3"/>
      <c r="B2346" s="11"/>
    </row>
    <row r="2347" spans="1:2" x14ac:dyDescent="0.2">
      <c r="A2347" s="3"/>
      <c r="B2347" s="11"/>
    </row>
    <row r="2348" spans="1:2" x14ac:dyDescent="0.2">
      <c r="A2348" s="3"/>
      <c r="B2348" s="15"/>
    </row>
    <row r="2349" spans="1:2" x14ac:dyDescent="0.2">
      <c r="A2349" s="3"/>
      <c r="B2349" s="11"/>
    </row>
    <row r="2350" spans="1:2" x14ac:dyDescent="0.2">
      <c r="A2350" s="3"/>
      <c r="B2350" s="11"/>
    </row>
    <row r="2351" spans="1:2" x14ac:dyDescent="0.2">
      <c r="A2351" s="3"/>
      <c r="B2351" s="11"/>
    </row>
    <row r="2352" spans="1:2" x14ac:dyDescent="0.2">
      <c r="A2352" s="3"/>
      <c r="B2352" s="11"/>
    </row>
    <row r="2353" spans="1:2" x14ac:dyDescent="0.2">
      <c r="A2353" s="3"/>
      <c r="B2353" s="11"/>
    </row>
    <row r="2354" spans="1:2" x14ac:dyDescent="0.2">
      <c r="A2354" s="3"/>
      <c r="B2354" s="11"/>
    </row>
    <row r="2355" spans="1:2" x14ac:dyDescent="0.2">
      <c r="A2355" s="3"/>
      <c r="B2355" s="11"/>
    </row>
    <row r="2356" spans="1:2" x14ac:dyDescent="0.2">
      <c r="A2356" s="3"/>
      <c r="B2356" s="11"/>
    </row>
    <row r="2357" spans="1:2" x14ac:dyDescent="0.2">
      <c r="A2357" s="3"/>
      <c r="B2357" s="11"/>
    </row>
    <row r="2358" spans="1:2" x14ac:dyDescent="0.2">
      <c r="A2358" s="3"/>
      <c r="B2358" s="11"/>
    </row>
    <row r="2359" spans="1:2" x14ac:dyDescent="0.2">
      <c r="A2359" s="3"/>
      <c r="B2359" s="11"/>
    </row>
    <row r="2360" spans="1:2" x14ac:dyDescent="0.2">
      <c r="A2360" s="3"/>
      <c r="B2360" s="11"/>
    </row>
    <row r="2361" spans="1:2" x14ac:dyDescent="0.2">
      <c r="A2361" s="3"/>
      <c r="B2361" s="11"/>
    </row>
    <row r="2362" spans="1:2" x14ac:dyDescent="0.2">
      <c r="A2362" s="3"/>
      <c r="B2362" s="11"/>
    </row>
    <row r="2363" spans="1:2" x14ac:dyDescent="0.2">
      <c r="A2363" s="3"/>
      <c r="B2363" s="11"/>
    </row>
    <row r="2364" spans="1:2" x14ac:dyDescent="0.2">
      <c r="A2364" s="3"/>
      <c r="B2364" s="11"/>
    </row>
    <row r="2365" spans="1:2" x14ac:dyDescent="0.2">
      <c r="A2365" s="3"/>
      <c r="B2365" s="11"/>
    </row>
    <row r="2366" spans="1:2" x14ac:dyDescent="0.2">
      <c r="A2366" s="3"/>
      <c r="B2366" s="11"/>
    </row>
    <row r="2367" spans="1:2" x14ac:dyDescent="0.2">
      <c r="A2367" s="3"/>
      <c r="B2367" s="11"/>
    </row>
    <row r="2368" spans="1:2" x14ac:dyDescent="0.2">
      <c r="A2368" s="3"/>
      <c r="B2368" s="11"/>
    </row>
    <row r="2369" spans="1:2" x14ac:dyDescent="0.2">
      <c r="A2369" s="3"/>
      <c r="B2369" s="11"/>
    </row>
    <row r="2370" spans="1:2" x14ac:dyDescent="0.2">
      <c r="A2370" s="3"/>
      <c r="B2370" s="11"/>
    </row>
    <row r="2371" spans="1:2" x14ac:dyDescent="0.2">
      <c r="A2371" s="3"/>
      <c r="B2371" s="11"/>
    </row>
    <row r="2372" spans="1:2" x14ac:dyDescent="0.2">
      <c r="A2372" s="3"/>
      <c r="B2372" s="11"/>
    </row>
    <row r="2373" spans="1:2" x14ac:dyDescent="0.2">
      <c r="A2373" s="3"/>
      <c r="B2373" s="11"/>
    </row>
    <row r="2374" spans="1:2" x14ac:dyDescent="0.2">
      <c r="A2374" s="3"/>
      <c r="B2374" s="11"/>
    </row>
    <row r="2375" spans="1:2" x14ac:dyDescent="0.2">
      <c r="A2375" s="3"/>
      <c r="B2375" s="11"/>
    </row>
    <row r="2376" spans="1:2" x14ac:dyDescent="0.2">
      <c r="A2376" s="3"/>
      <c r="B2376" s="11"/>
    </row>
    <row r="2377" spans="1:2" x14ac:dyDescent="0.2">
      <c r="A2377" s="3"/>
      <c r="B2377" s="11"/>
    </row>
    <row r="2378" spans="1:2" x14ac:dyDescent="0.2">
      <c r="A2378" s="3"/>
      <c r="B2378" s="11"/>
    </row>
    <row r="2379" spans="1:2" x14ac:dyDescent="0.2">
      <c r="A2379" s="3"/>
      <c r="B2379" s="11"/>
    </row>
    <row r="2380" spans="1:2" x14ac:dyDescent="0.2">
      <c r="A2380" s="3"/>
      <c r="B2380" s="11"/>
    </row>
    <row r="2381" spans="1:2" x14ac:dyDescent="0.2">
      <c r="A2381" s="3"/>
      <c r="B2381" s="11"/>
    </row>
    <row r="2382" spans="1:2" x14ac:dyDescent="0.2">
      <c r="A2382" s="3"/>
      <c r="B2382" s="11"/>
    </row>
    <row r="2383" spans="1:2" x14ac:dyDescent="0.2">
      <c r="A2383" s="3"/>
      <c r="B2383" s="11"/>
    </row>
    <row r="2384" spans="1:2" x14ac:dyDescent="0.2">
      <c r="A2384" s="3"/>
      <c r="B2384" s="11"/>
    </row>
    <row r="2385" spans="1:2" x14ac:dyDescent="0.2">
      <c r="A2385" s="3"/>
      <c r="B2385" s="11"/>
    </row>
    <row r="2386" spans="1:2" x14ac:dyDescent="0.2">
      <c r="A2386" s="3"/>
      <c r="B2386" s="11"/>
    </row>
    <row r="2387" spans="1:2" x14ac:dyDescent="0.2">
      <c r="A2387" s="3"/>
      <c r="B2387" s="11"/>
    </row>
    <row r="2388" spans="1:2" x14ac:dyDescent="0.2">
      <c r="A2388" s="3"/>
      <c r="B2388" s="11"/>
    </row>
    <row r="2389" spans="1:2" x14ac:dyDescent="0.2">
      <c r="A2389" s="3"/>
      <c r="B2389" s="11"/>
    </row>
    <row r="2390" spans="1:2" x14ac:dyDescent="0.2">
      <c r="A2390" s="3"/>
      <c r="B2390" s="11"/>
    </row>
    <row r="2391" spans="1:2" x14ac:dyDescent="0.2">
      <c r="A2391" s="3"/>
      <c r="B2391" s="11"/>
    </row>
    <row r="2392" spans="1:2" x14ac:dyDescent="0.2">
      <c r="A2392" s="3"/>
      <c r="B2392" s="11"/>
    </row>
    <row r="2393" spans="1:2" x14ac:dyDescent="0.2">
      <c r="A2393" s="3"/>
      <c r="B2393" s="11"/>
    </row>
    <row r="2394" spans="1:2" x14ac:dyDescent="0.2">
      <c r="A2394" s="3"/>
      <c r="B2394" s="11"/>
    </row>
    <row r="2395" spans="1:2" x14ac:dyDescent="0.2">
      <c r="A2395" s="3"/>
      <c r="B2395" s="11"/>
    </row>
    <row r="2396" spans="1:2" x14ac:dyDescent="0.2">
      <c r="A2396" s="3"/>
      <c r="B2396" s="11"/>
    </row>
    <row r="2397" spans="1:2" x14ac:dyDescent="0.2">
      <c r="A2397" s="3"/>
      <c r="B2397" s="11"/>
    </row>
    <row r="2398" spans="1:2" x14ac:dyDescent="0.2">
      <c r="A2398" s="3"/>
      <c r="B2398" s="11"/>
    </row>
    <row r="2399" spans="1:2" x14ac:dyDescent="0.2">
      <c r="A2399" s="3"/>
      <c r="B2399" s="11"/>
    </row>
    <row r="2400" spans="1:2" x14ac:dyDescent="0.2">
      <c r="A2400" s="3"/>
      <c r="B2400" s="11"/>
    </row>
    <row r="2401" spans="1:2" x14ac:dyDescent="0.2">
      <c r="A2401" s="3"/>
      <c r="B2401" s="11"/>
    </row>
    <row r="2402" spans="1:2" x14ac:dyDescent="0.2">
      <c r="A2402" s="3"/>
      <c r="B2402" s="11"/>
    </row>
    <row r="2403" spans="1:2" x14ac:dyDescent="0.2">
      <c r="A2403" s="3"/>
      <c r="B2403" s="11"/>
    </row>
    <row r="2404" spans="1:2" x14ac:dyDescent="0.2">
      <c r="A2404" s="3"/>
      <c r="B2404" s="11"/>
    </row>
    <row r="2405" spans="1:2" x14ac:dyDescent="0.2">
      <c r="A2405" s="3"/>
      <c r="B2405" s="11"/>
    </row>
    <row r="2406" spans="1:2" x14ac:dyDescent="0.2">
      <c r="A2406" s="3"/>
      <c r="B2406" s="11"/>
    </row>
    <row r="2407" spans="1:2" x14ac:dyDescent="0.2">
      <c r="A2407" s="3"/>
      <c r="B2407" s="11"/>
    </row>
    <row r="2408" spans="1:2" x14ac:dyDescent="0.2">
      <c r="A2408" s="3"/>
      <c r="B2408" s="11"/>
    </row>
    <row r="2409" spans="1:2" x14ac:dyDescent="0.2">
      <c r="A2409" s="3"/>
      <c r="B2409" s="11"/>
    </row>
    <row r="2410" spans="1:2" x14ac:dyDescent="0.2">
      <c r="A2410" s="3"/>
      <c r="B2410" s="11"/>
    </row>
    <row r="2411" spans="1:2" x14ac:dyDescent="0.2">
      <c r="A2411" s="3"/>
      <c r="B2411" s="11"/>
    </row>
    <row r="2412" spans="1:2" x14ac:dyDescent="0.2">
      <c r="A2412" s="3"/>
      <c r="B2412" s="11"/>
    </row>
    <row r="2413" spans="1:2" x14ac:dyDescent="0.2">
      <c r="A2413" s="3"/>
      <c r="B2413" s="11"/>
    </row>
    <row r="2414" spans="1:2" x14ac:dyDescent="0.2">
      <c r="A2414" s="3"/>
      <c r="B2414" s="11"/>
    </row>
    <row r="2415" spans="1:2" x14ac:dyDescent="0.2">
      <c r="A2415" s="3"/>
      <c r="B2415" s="11"/>
    </row>
    <row r="2416" spans="1:2" x14ac:dyDescent="0.2">
      <c r="A2416" s="3"/>
      <c r="B2416" s="11"/>
    </row>
    <row r="2417" spans="1:2" x14ac:dyDescent="0.2">
      <c r="A2417" s="3"/>
      <c r="B2417" s="11"/>
    </row>
    <row r="2418" spans="1:2" x14ac:dyDescent="0.2">
      <c r="A2418" s="3"/>
      <c r="B2418" s="11"/>
    </row>
    <row r="2419" spans="1:2" x14ac:dyDescent="0.2">
      <c r="A2419" s="3"/>
      <c r="B2419" s="11"/>
    </row>
    <row r="2420" spans="1:2" x14ac:dyDescent="0.2">
      <c r="A2420" s="3"/>
      <c r="B2420" s="11"/>
    </row>
    <row r="2421" spans="1:2" x14ac:dyDescent="0.2">
      <c r="A2421" s="3"/>
      <c r="B2421" s="11"/>
    </row>
    <row r="2422" spans="1:2" x14ac:dyDescent="0.2">
      <c r="A2422" s="3"/>
      <c r="B2422" s="11"/>
    </row>
    <row r="2423" spans="1:2" x14ac:dyDescent="0.2">
      <c r="A2423" s="3"/>
      <c r="B2423" s="11"/>
    </row>
    <row r="2424" spans="1:2" x14ac:dyDescent="0.2">
      <c r="A2424" s="3"/>
      <c r="B2424" s="11"/>
    </row>
    <row r="2425" spans="1:2" x14ac:dyDescent="0.2">
      <c r="A2425" s="3"/>
      <c r="B2425" s="11"/>
    </row>
    <row r="2426" spans="1:2" x14ac:dyDescent="0.2">
      <c r="A2426" s="3"/>
      <c r="B2426" s="11"/>
    </row>
    <row r="2427" spans="1:2" x14ac:dyDescent="0.2">
      <c r="A2427" s="3"/>
      <c r="B2427" s="11"/>
    </row>
    <row r="2428" spans="1:2" x14ac:dyDescent="0.2">
      <c r="A2428" s="3"/>
      <c r="B2428" s="11"/>
    </row>
    <row r="2429" spans="1:2" x14ac:dyDescent="0.2">
      <c r="A2429" s="3"/>
      <c r="B2429" s="11"/>
    </row>
    <row r="2430" spans="1:2" x14ac:dyDescent="0.2">
      <c r="A2430" s="3"/>
      <c r="B2430" s="11"/>
    </row>
    <row r="2431" spans="1:2" x14ac:dyDescent="0.2">
      <c r="A2431" s="3"/>
      <c r="B2431" s="11"/>
    </row>
    <row r="2432" spans="1:2" x14ac:dyDescent="0.2">
      <c r="A2432" s="3"/>
      <c r="B2432" s="11"/>
    </row>
    <row r="2433" spans="1:2" x14ac:dyDescent="0.2">
      <c r="A2433" s="3"/>
      <c r="B2433" s="11"/>
    </row>
    <row r="2434" spans="1:2" x14ac:dyDescent="0.2">
      <c r="A2434" s="3"/>
      <c r="B2434" s="11"/>
    </row>
    <row r="2435" spans="1:2" x14ac:dyDescent="0.2">
      <c r="A2435" s="3"/>
      <c r="B2435" s="11"/>
    </row>
    <row r="2436" spans="1:2" x14ac:dyDescent="0.2">
      <c r="A2436" s="3"/>
      <c r="B2436" s="11"/>
    </row>
    <row r="2437" spans="1:2" x14ac:dyDescent="0.2">
      <c r="A2437" s="3"/>
      <c r="B2437" s="11"/>
    </row>
    <row r="2438" spans="1:2" x14ac:dyDescent="0.2">
      <c r="A2438" s="3"/>
      <c r="B2438" s="11"/>
    </row>
    <row r="2439" spans="1:2" x14ac:dyDescent="0.2">
      <c r="A2439" s="3"/>
      <c r="B2439" s="11"/>
    </row>
    <row r="2440" spans="1:2" x14ac:dyDescent="0.2">
      <c r="A2440" s="3"/>
      <c r="B2440" s="11"/>
    </row>
    <row r="2441" spans="1:2" x14ac:dyDescent="0.2">
      <c r="A2441" s="3"/>
      <c r="B2441" s="11"/>
    </row>
    <row r="2442" spans="1:2" x14ac:dyDescent="0.2">
      <c r="A2442" s="3"/>
      <c r="B2442" s="11"/>
    </row>
    <row r="2443" spans="1:2" x14ac:dyDescent="0.2">
      <c r="A2443" s="3"/>
      <c r="B2443" s="11"/>
    </row>
    <row r="2444" spans="1:2" x14ac:dyDescent="0.2">
      <c r="A2444" s="3"/>
      <c r="B2444" s="11"/>
    </row>
    <row r="2445" spans="1:2" x14ac:dyDescent="0.2">
      <c r="A2445" s="3"/>
      <c r="B2445" s="11"/>
    </row>
    <row r="2446" spans="1:2" x14ac:dyDescent="0.2">
      <c r="A2446" s="3"/>
      <c r="B2446" s="11"/>
    </row>
    <row r="2447" spans="1:2" x14ac:dyDescent="0.2">
      <c r="A2447" s="3"/>
      <c r="B2447" s="11"/>
    </row>
    <row r="2448" spans="1:2" x14ac:dyDescent="0.2">
      <c r="A2448" s="3"/>
      <c r="B2448" s="11"/>
    </row>
    <row r="2449" spans="1:2" x14ac:dyDescent="0.2">
      <c r="A2449" s="3"/>
      <c r="B2449" s="11"/>
    </row>
    <row r="2450" spans="1:2" x14ac:dyDescent="0.2">
      <c r="A2450" s="3"/>
      <c r="B2450" s="11"/>
    </row>
    <row r="2451" spans="1:2" x14ac:dyDescent="0.2">
      <c r="A2451" s="3"/>
      <c r="B2451" s="11"/>
    </row>
    <row r="2452" spans="1:2" x14ac:dyDescent="0.2">
      <c r="A2452" s="3"/>
      <c r="B2452" s="11"/>
    </row>
    <row r="2453" spans="1:2" x14ac:dyDescent="0.2">
      <c r="A2453" s="3"/>
      <c r="B2453" s="11"/>
    </row>
    <row r="2454" spans="1:2" x14ac:dyDescent="0.2">
      <c r="A2454" s="3"/>
      <c r="B2454" s="11"/>
    </row>
    <row r="2455" spans="1:2" x14ac:dyDescent="0.2">
      <c r="A2455" s="3"/>
      <c r="B2455" s="11"/>
    </row>
    <row r="2456" spans="1:2" x14ac:dyDescent="0.2">
      <c r="A2456" s="3"/>
      <c r="B2456" s="11"/>
    </row>
    <row r="2457" spans="1:2" x14ac:dyDescent="0.2">
      <c r="A2457" s="3"/>
      <c r="B2457" s="11"/>
    </row>
    <row r="2458" spans="1:2" x14ac:dyDescent="0.2">
      <c r="A2458" s="3"/>
      <c r="B2458" s="11"/>
    </row>
    <row r="2459" spans="1:2" x14ac:dyDescent="0.2">
      <c r="A2459" s="3"/>
      <c r="B2459" s="11"/>
    </row>
    <row r="2460" spans="1:2" x14ac:dyDescent="0.2">
      <c r="A2460" s="3"/>
      <c r="B2460" s="11"/>
    </row>
    <row r="2461" spans="1:2" x14ac:dyDescent="0.2">
      <c r="A2461" s="3"/>
      <c r="B2461" s="11"/>
    </row>
    <row r="2462" spans="1:2" x14ac:dyDescent="0.2">
      <c r="A2462" s="3"/>
      <c r="B2462" s="11"/>
    </row>
    <row r="2463" spans="1:2" x14ac:dyDescent="0.2">
      <c r="A2463" s="3"/>
      <c r="B2463" s="11"/>
    </row>
    <row r="2464" spans="1:2" x14ac:dyDescent="0.2">
      <c r="A2464" s="3"/>
      <c r="B2464" s="11"/>
    </row>
    <row r="2465" spans="1:2" x14ac:dyDescent="0.2">
      <c r="A2465" s="3"/>
      <c r="B2465" s="11"/>
    </row>
    <row r="2466" spans="1:2" x14ac:dyDescent="0.2">
      <c r="A2466" s="3"/>
      <c r="B2466" s="11"/>
    </row>
    <row r="2467" spans="1:2" x14ac:dyDescent="0.2">
      <c r="A2467" s="3"/>
      <c r="B2467" s="11"/>
    </row>
    <row r="2468" spans="1:2" x14ac:dyDescent="0.2">
      <c r="A2468" s="3"/>
      <c r="B2468" s="11"/>
    </row>
    <row r="2469" spans="1:2" x14ac:dyDescent="0.2">
      <c r="A2469" s="3"/>
      <c r="B2469" s="11"/>
    </row>
    <row r="2470" spans="1:2" x14ac:dyDescent="0.2">
      <c r="A2470" s="3"/>
      <c r="B2470" s="11"/>
    </row>
    <row r="2471" spans="1:2" x14ac:dyDescent="0.2">
      <c r="A2471" s="3"/>
      <c r="B2471" s="11"/>
    </row>
    <row r="2472" spans="1:2" x14ac:dyDescent="0.2">
      <c r="A2472" s="3"/>
      <c r="B2472" s="11"/>
    </row>
    <row r="2473" spans="1:2" x14ac:dyDescent="0.2">
      <c r="A2473" s="3"/>
      <c r="B2473" s="11"/>
    </row>
    <row r="2474" spans="1:2" x14ac:dyDescent="0.2">
      <c r="A2474" s="3"/>
      <c r="B2474" s="11"/>
    </row>
    <row r="2475" spans="1:2" x14ac:dyDescent="0.2">
      <c r="A2475" s="3"/>
      <c r="B2475" s="11"/>
    </row>
    <row r="2476" spans="1:2" x14ac:dyDescent="0.2">
      <c r="A2476" s="3"/>
      <c r="B2476" s="11"/>
    </row>
    <row r="2477" spans="1:2" x14ac:dyDescent="0.2">
      <c r="A2477" s="3"/>
      <c r="B2477" s="11"/>
    </row>
    <row r="2478" spans="1:2" x14ac:dyDescent="0.2">
      <c r="A2478" s="3"/>
      <c r="B2478" s="11"/>
    </row>
    <row r="2479" spans="1:2" x14ac:dyDescent="0.2">
      <c r="A2479" s="3"/>
      <c r="B2479" s="11"/>
    </row>
    <row r="2480" spans="1:2" x14ac:dyDescent="0.2">
      <c r="A2480" s="3"/>
      <c r="B2480" s="11"/>
    </row>
    <row r="2481" spans="1:2" x14ac:dyDescent="0.2">
      <c r="A2481" s="3"/>
      <c r="B2481" s="11"/>
    </row>
    <row r="2482" spans="1:2" x14ac:dyDescent="0.2">
      <c r="A2482" s="3"/>
      <c r="B2482" s="11"/>
    </row>
    <row r="2483" spans="1:2" x14ac:dyDescent="0.2">
      <c r="A2483" s="3"/>
      <c r="B2483" s="11"/>
    </row>
    <row r="2484" spans="1:2" x14ac:dyDescent="0.2">
      <c r="A2484" s="3"/>
      <c r="B2484" s="11"/>
    </row>
    <row r="2485" spans="1:2" x14ac:dyDescent="0.2">
      <c r="A2485" s="3"/>
      <c r="B2485" s="11"/>
    </row>
    <row r="2486" spans="1:2" x14ac:dyDescent="0.2">
      <c r="A2486" s="3"/>
      <c r="B2486" s="11"/>
    </row>
    <row r="2487" spans="1:2" x14ac:dyDescent="0.2">
      <c r="A2487" s="3"/>
      <c r="B2487" s="11"/>
    </row>
    <row r="2488" spans="1:2" x14ac:dyDescent="0.2">
      <c r="A2488" s="3"/>
      <c r="B2488" s="11"/>
    </row>
    <row r="2489" spans="1:2" x14ac:dyDescent="0.2">
      <c r="A2489" s="3"/>
      <c r="B2489" s="11"/>
    </row>
    <row r="2490" spans="1:2" x14ac:dyDescent="0.2">
      <c r="A2490" s="3"/>
      <c r="B2490" s="11"/>
    </row>
    <row r="2491" spans="1:2" x14ac:dyDescent="0.2">
      <c r="A2491" s="3"/>
      <c r="B2491" s="11"/>
    </row>
    <row r="2492" spans="1:2" x14ac:dyDescent="0.2">
      <c r="A2492" s="3"/>
      <c r="B2492" s="11"/>
    </row>
    <row r="2493" spans="1:2" x14ac:dyDescent="0.2">
      <c r="A2493" s="3"/>
      <c r="B2493" s="11"/>
    </row>
    <row r="2494" spans="1:2" x14ac:dyDescent="0.2">
      <c r="A2494" s="3"/>
      <c r="B2494" s="11"/>
    </row>
    <row r="2495" spans="1:2" x14ac:dyDescent="0.2">
      <c r="A2495" s="3"/>
      <c r="B2495" s="11"/>
    </row>
    <row r="2496" spans="1:2" x14ac:dyDescent="0.2">
      <c r="A2496" s="3"/>
      <c r="B2496" s="11"/>
    </row>
    <row r="2497" spans="1:2" x14ac:dyDescent="0.2">
      <c r="A2497" s="3"/>
      <c r="B2497" s="11"/>
    </row>
    <row r="2498" spans="1:2" x14ac:dyDescent="0.2">
      <c r="A2498" s="3"/>
      <c r="B2498" s="11"/>
    </row>
    <row r="2499" spans="1:2" x14ac:dyDescent="0.2">
      <c r="A2499" s="3"/>
      <c r="B2499" s="11"/>
    </row>
    <row r="2500" spans="1:2" x14ac:dyDescent="0.2">
      <c r="A2500" s="3"/>
      <c r="B2500" s="11"/>
    </row>
    <row r="2501" spans="1:2" x14ac:dyDescent="0.2">
      <c r="A2501" s="3"/>
      <c r="B2501" s="11"/>
    </row>
    <row r="2502" spans="1:2" x14ac:dyDescent="0.2">
      <c r="A2502" s="3"/>
      <c r="B2502" s="11"/>
    </row>
    <row r="2503" spans="1:2" x14ac:dyDescent="0.2">
      <c r="A2503" s="3"/>
      <c r="B2503" s="11"/>
    </row>
    <row r="2504" spans="1:2" x14ac:dyDescent="0.2">
      <c r="A2504" s="3"/>
      <c r="B2504" s="11"/>
    </row>
    <row r="2505" spans="1:2" x14ac:dyDescent="0.2">
      <c r="A2505" s="3"/>
      <c r="B2505" s="11"/>
    </row>
    <row r="2506" spans="1:2" x14ac:dyDescent="0.2">
      <c r="A2506" s="3"/>
      <c r="B2506" s="11"/>
    </row>
    <row r="2507" spans="1:2" x14ac:dyDescent="0.2">
      <c r="A2507" s="3"/>
      <c r="B2507" s="11"/>
    </row>
    <row r="2508" spans="1:2" x14ac:dyDescent="0.2">
      <c r="A2508" s="3"/>
      <c r="B2508" s="11"/>
    </row>
    <row r="2509" spans="1:2" x14ac:dyDescent="0.2">
      <c r="A2509" s="3"/>
      <c r="B2509" s="11"/>
    </row>
    <row r="2510" spans="1:2" x14ac:dyDescent="0.2">
      <c r="A2510" s="3"/>
      <c r="B2510" s="11"/>
    </row>
    <row r="2511" spans="1:2" x14ac:dyDescent="0.2">
      <c r="A2511" s="3"/>
      <c r="B2511" s="11"/>
    </row>
    <row r="2512" spans="1:2" x14ac:dyDescent="0.2">
      <c r="A2512" s="3"/>
      <c r="B2512" s="11"/>
    </row>
    <row r="2513" spans="1:2" x14ac:dyDescent="0.2">
      <c r="A2513" s="3"/>
      <c r="B2513" s="11"/>
    </row>
    <row r="2514" spans="1:2" x14ac:dyDescent="0.2">
      <c r="A2514" s="3"/>
      <c r="B2514" s="11"/>
    </row>
    <row r="2515" spans="1:2" x14ac:dyDescent="0.2">
      <c r="A2515" s="3"/>
      <c r="B2515" s="11"/>
    </row>
    <row r="2516" spans="1:2" x14ac:dyDescent="0.2">
      <c r="A2516" s="3"/>
      <c r="B2516" s="11"/>
    </row>
    <row r="2517" spans="1:2" x14ac:dyDescent="0.2">
      <c r="A2517" s="3"/>
      <c r="B2517" s="11"/>
    </row>
    <row r="2518" spans="1:2" x14ac:dyDescent="0.2">
      <c r="A2518" s="3"/>
      <c r="B2518" s="11"/>
    </row>
    <row r="2519" spans="1:2" x14ac:dyDescent="0.2">
      <c r="A2519" s="3"/>
      <c r="B2519" s="11"/>
    </row>
    <row r="2520" spans="1:2" x14ac:dyDescent="0.2">
      <c r="A2520" s="3"/>
      <c r="B2520" s="11"/>
    </row>
    <row r="2521" spans="1:2" x14ac:dyDescent="0.2">
      <c r="A2521" s="3"/>
      <c r="B2521" s="11"/>
    </row>
    <row r="2522" spans="1:2" x14ac:dyDescent="0.2">
      <c r="A2522" s="3"/>
      <c r="B2522" s="11"/>
    </row>
    <row r="2523" spans="1:2" x14ac:dyDescent="0.2">
      <c r="A2523" s="3"/>
      <c r="B2523" s="11"/>
    </row>
    <row r="2524" spans="1:2" x14ac:dyDescent="0.2">
      <c r="A2524" s="3"/>
      <c r="B2524" s="11"/>
    </row>
    <row r="2525" spans="1:2" x14ac:dyDescent="0.2">
      <c r="A2525" s="3"/>
      <c r="B2525" s="11"/>
    </row>
    <row r="2526" spans="1:2" x14ac:dyDescent="0.2">
      <c r="A2526" s="3"/>
      <c r="B2526" s="11"/>
    </row>
    <row r="2527" spans="1:2" x14ac:dyDescent="0.2">
      <c r="A2527" s="3"/>
      <c r="B2527" s="11"/>
    </row>
    <row r="2528" spans="1:2" x14ac:dyDescent="0.2">
      <c r="A2528" s="3"/>
      <c r="B2528" s="11"/>
    </row>
    <row r="2529" spans="1:2" x14ac:dyDescent="0.2">
      <c r="A2529" s="3"/>
      <c r="B2529" s="11"/>
    </row>
    <row r="2530" spans="1:2" x14ac:dyDescent="0.2">
      <c r="A2530" s="3"/>
      <c r="B2530" s="11"/>
    </row>
    <row r="2531" spans="1:2" x14ac:dyDescent="0.2">
      <c r="A2531" s="3"/>
      <c r="B2531" s="11"/>
    </row>
    <row r="2532" spans="1:2" x14ac:dyDescent="0.2">
      <c r="A2532" s="3"/>
      <c r="B2532" s="11"/>
    </row>
    <row r="2533" spans="1:2" x14ac:dyDescent="0.2">
      <c r="A2533" s="3"/>
      <c r="B2533" s="11"/>
    </row>
    <row r="2534" spans="1:2" x14ac:dyDescent="0.2">
      <c r="A2534" s="3"/>
      <c r="B2534" s="11"/>
    </row>
    <row r="2535" spans="1:2" x14ac:dyDescent="0.2">
      <c r="A2535" s="3"/>
      <c r="B2535" s="11"/>
    </row>
    <row r="2536" spans="1:2" x14ac:dyDescent="0.2">
      <c r="A2536" s="3"/>
      <c r="B2536" s="11"/>
    </row>
    <row r="2537" spans="1:2" x14ac:dyDescent="0.2">
      <c r="A2537" s="3"/>
      <c r="B2537" s="11"/>
    </row>
    <row r="2538" spans="1:2" x14ac:dyDescent="0.2">
      <c r="A2538" s="3"/>
      <c r="B2538" s="11"/>
    </row>
    <row r="2539" spans="1:2" x14ac:dyDescent="0.2">
      <c r="A2539" s="3"/>
      <c r="B2539" s="11"/>
    </row>
    <row r="2540" spans="1:2" x14ac:dyDescent="0.2">
      <c r="A2540" s="3"/>
      <c r="B2540" s="11"/>
    </row>
    <row r="2541" spans="1:2" x14ac:dyDescent="0.2">
      <c r="A2541" s="3"/>
      <c r="B2541" s="11"/>
    </row>
    <row r="2542" spans="1:2" x14ac:dyDescent="0.2">
      <c r="A2542" s="3"/>
      <c r="B2542" s="11"/>
    </row>
    <row r="2543" spans="1:2" x14ac:dyDescent="0.2">
      <c r="A2543" s="3"/>
      <c r="B2543" s="11"/>
    </row>
    <row r="2544" spans="1:2" x14ac:dyDescent="0.2">
      <c r="A2544" s="3"/>
      <c r="B2544" s="11"/>
    </row>
    <row r="2545" spans="1:2" x14ac:dyDescent="0.2">
      <c r="A2545" s="3"/>
      <c r="B2545" s="11"/>
    </row>
    <row r="2546" spans="1:2" x14ac:dyDescent="0.2">
      <c r="A2546" s="3"/>
      <c r="B2546" s="11"/>
    </row>
    <row r="2547" spans="1:2" x14ac:dyDescent="0.2">
      <c r="A2547" s="3"/>
      <c r="B2547" s="11"/>
    </row>
    <row r="2548" spans="1:2" x14ac:dyDescent="0.2">
      <c r="A2548" s="3"/>
      <c r="B2548" s="11"/>
    </row>
    <row r="2549" spans="1:2" x14ac:dyDescent="0.2">
      <c r="A2549" s="3"/>
      <c r="B2549" s="11"/>
    </row>
    <row r="2550" spans="1:2" x14ac:dyDescent="0.2">
      <c r="A2550" s="3"/>
      <c r="B2550" s="11"/>
    </row>
    <row r="2551" spans="1:2" x14ac:dyDescent="0.2">
      <c r="A2551" s="3"/>
      <c r="B2551" s="11"/>
    </row>
    <row r="2552" spans="1:2" x14ac:dyDescent="0.2">
      <c r="A2552" s="3"/>
      <c r="B2552" s="11"/>
    </row>
    <row r="2553" spans="1:2" x14ac:dyDescent="0.2">
      <c r="A2553" s="3"/>
      <c r="B2553" s="11"/>
    </row>
    <row r="2554" spans="1:2" x14ac:dyDescent="0.2">
      <c r="A2554" s="3"/>
      <c r="B2554" s="11"/>
    </row>
    <row r="2555" spans="1:2" x14ac:dyDescent="0.2">
      <c r="A2555" s="3"/>
      <c r="B2555" s="11"/>
    </row>
    <row r="2556" spans="1:2" x14ac:dyDescent="0.2">
      <c r="A2556" s="3"/>
      <c r="B2556" s="11"/>
    </row>
    <row r="2557" spans="1:2" x14ac:dyDescent="0.2">
      <c r="A2557" s="3"/>
      <c r="B2557" s="11"/>
    </row>
    <row r="2558" spans="1:2" x14ac:dyDescent="0.2">
      <c r="A2558" s="3"/>
      <c r="B2558" s="11"/>
    </row>
    <row r="2559" spans="1:2" x14ac:dyDescent="0.2">
      <c r="A2559" s="3"/>
      <c r="B2559" s="11"/>
    </row>
    <row r="2560" spans="1:2" x14ac:dyDescent="0.2">
      <c r="A2560" s="3"/>
      <c r="B2560" s="11"/>
    </row>
    <row r="2561" spans="1:2" x14ac:dyDescent="0.2">
      <c r="A2561" s="3"/>
      <c r="B2561" s="11"/>
    </row>
    <row r="2562" spans="1:2" x14ac:dyDescent="0.2">
      <c r="A2562" s="3"/>
      <c r="B2562" s="11"/>
    </row>
    <row r="2563" spans="1:2" x14ac:dyDescent="0.2">
      <c r="A2563" s="3"/>
      <c r="B2563" s="11"/>
    </row>
    <row r="2564" spans="1:2" x14ac:dyDescent="0.2">
      <c r="A2564" s="3"/>
      <c r="B2564" s="11"/>
    </row>
    <row r="2565" spans="1:2" x14ac:dyDescent="0.2">
      <c r="A2565" s="3"/>
      <c r="B2565" s="11"/>
    </row>
    <row r="2566" spans="1:2" x14ac:dyDescent="0.2">
      <c r="A2566" s="3"/>
      <c r="B2566" s="11"/>
    </row>
    <row r="2567" spans="1:2" x14ac:dyDescent="0.2">
      <c r="A2567" s="3"/>
      <c r="B2567" s="11"/>
    </row>
    <row r="2568" spans="1:2" x14ac:dyDescent="0.2">
      <c r="A2568" s="3"/>
      <c r="B2568" s="11"/>
    </row>
    <row r="2569" spans="1:2" x14ac:dyDescent="0.2">
      <c r="A2569" s="3"/>
      <c r="B2569" s="11"/>
    </row>
    <row r="2570" spans="1:2" x14ac:dyDescent="0.2">
      <c r="A2570" s="3"/>
      <c r="B2570" s="11"/>
    </row>
    <row r="2571" spans="1:2" x14ac:dyDescent="0.2">
      <c r="A2571" s="3"/>
      <c r="B2571" s="11"/>
    </row>
    <row r="2572" spans="1:2" x14ac:dyDescent="0.2">
      <c r="A2572" s="3"/>
      <c r="B2572" s="11"/>
    </row>
    <row r="2573" spans="1:2" x14ac:dyDescent="0.2">
      <c r="A2573" s="3"/>
      <c r="B2573" s="11"/>
    </row>
    <row r="2574" spans="1:2" x14ac:dyDescent="0.2">
      <c r="A2574" s="3"/>
      <c r="B2574" s="11"/>
    </row>
    <row r="2575" spans="1:2" x14ac:dyDescent="0.2">
      <c r="A2575" s="3"/>
      <c r="B2575" s="11"/>
    </row>
    <row r="2576" spans="1:2" x14ac:dyDescent="0.2">
      <c r="A2576" s="3"/>
      <c r="B2576" s="11"/>
    </row>
    <row r="2577" spans="1:2" x14ac:dyDescent="0.2">
      <c r="A2577" s="3"/>
      <c r="B2577" s="11"/>
    </row>
    <row r="2578" spans="1:2" x14ac:dyDescent="0.2">
      <c r="A2578" s="3"/>
      <c r="B2578" s="11"/>
    </row>
    <row r="2579" spans="1:2" x14ac:dyDescent="0.2">
      <c r="A2579" s="3"/>
      <c r="B2579" s="11"/>
    </row>
    <row r="2580" spans="1:2" x14ac:dyDescent="0.2">
      <c r="A2580" s="3"/>
      <c r="B2580" s="11"/>
    </row>
    <row r="2581" spans="1:2" x14ac:dyDescent="0.2">
      <c r="A2581" s="3"/>
      <c r="B2581" s="11"/>
    </row>
    <row r="2582" spans="1:2" x14ac:dyDescent="0.2">
      <c r="A2582" s="3"/>
      <c r="B2582" s="11"/>
    </row>
    <row r="2583" spans="1:2" x14ac:dyDescent="0.2">
      <c r="A2583" s="3"/>
      <c r="B2583" s="11"/>
    </row>
    <row r="2584" spans="1:2" x14ac:dyDescent="0.2">
      <c r="A2584" s="3"/>
      <c r="B2584" s="11"/>
    </row>
    <row r="2585" spans="1:2" x14ac:dyDescent="0.2">
      <c r="A2585" s="3"/>
      <c r="B2585" s="11"/>
    </row>
    <row r="2586" spans="1:2" x14ac:dyDescent="0.2">
      <c r="A2586" s="3"/>
      <c r="B2586" s="11"/>
    </row>
    <row r="2587" spans="1:2" x14ac:dyDescent="0.2">
      <c r="A2587" s="3"/>
      <c r="B2587" s="11"/>
    </row>
    <row r="2588" spans="1:2" x14ac:dyDescent="0.2">
      <c r="A2588" s="3"/>
      <c r="B2588" s="11"/>
    </row>
    <row r="2589" spans="1:2" x14ac:dyDescent="0.2">
      <c r="A2589" s="3"/>
      <c r="B2589" s="11"/>
    </row>
    <row r="2590" spans="1:2" x14ac:dyDescent="0.2">
      <c r="A2590" s="3"/>
      <c r="B2590" s="11"/>
    </row>
    <row r="2591" spans="1:2" x14ac:dyDescent="0.2">
      <c r="A2591" s="3"/>
      <c r="B2591" s="11"/>
    </row>
    <row r="2592" spans="1:2" x14ac:dyDescent="0.2">
      <c r="A2592" s="3"/>
      <c r="B2592" s="11"/>
    </row>
    <row r="2593" spans="1:2" x14ac:dyDescent="0.2">
      <c r="A2593" s="3"/>
      <c r="B2593" s="11"/>
    </row>
    <row r="2594" spans="1:2" x14ac:dyDescent="0.2">
      <c r="A2594" s="3"/>
      <c r="B2594" s="11"/>
    </row>
    <row r="2595" spans="1:2" x14ac:dyDescent="0.2">
      <c r="A2595" s="3"/>
      <c r="B2595" s="11"/>
    </row>
    <row r="2596" spans="1:2" x14ac:dyDescent="0.2">
      <c r="A2596" s="3"/>
      <c r="B2596" s="11"/>
    </row>
    <row r="2597" spans="1:2" x14ac:dyDescent="0.2">
      <c r="A2597" s="3"/>
      <c r="B2597" s="11"/>
    </row>
    <row r="2598" spans="1:2" x14ac:dyDescent="0.2">
      <c r="A2598" s="3"/>
      <c r="B2598" s="11"/>
    </row>
    <row r="2599" spans="1:2" x14ac:dyDescent="0.2">
      <c r="A2599" s="3"/>
      <c r="B2599" s="11"/>
    </row>
    <row r="2600" spans="1:2" x14ac:dyDescent="0.2">
      <c r="A2600" s="3"/>
      <c r="B2600" s="11"/>
    </row>
    <row r="2601" spans="1:2" x14ac:dyDescent="0.2">
      <c r="A2601" s="3"/>
      <c r="B2601" s="11"/>
    </row>
    <row r="2602" spans="1:2" x14ac:dyDescent="0.2">
      <c r="A2602" s="3"/>
      <c r="B2602" s="11"/>
    </row>
    <row r="2603" spans="1:2" x14ac:dyDescent="0.2">
      <c r="A2603" s="3"/>
      <c r="B2603" s="11"/>
    </row>
    <row r="2604" spans="1:2" x14ac:dyDescent="0.2">
      <c r="A2604" s="3"/>
      <c r="B2604" s="11"/>
    </row>
    <row r="2605" spans="1:2" x14ac:dyDescent="0.2">
      <c r="A2605" s="3"/>
      <c r="B2605" s="11"/>
    </row>
    <row r="2606" spans="1:2" x14ac:dyDescent="0.2">
      <c r="A2606" s="3"/>
      <c r="B2606" s="11"/>
    </row>
    <row r="2607" spans="1:2" x14ac:dyDescent="0.2">
      <c r="A2607" s="3"/>
      <c r="B2607" s="11"/>
    </row>
    <row r="2608" spans="1:2" x14ac:dyDescent="0.2">
      <c r="A2608" s="3"/>
      <c r="B2608" s="11"/>
    </row>
    <row r="2609" spans="1:2" x14ac:dyDescent="0.2">
      <c r="A2609" s="3"/>
      <c r="B2609" s="11"/>
    </row>
    <row r="2610" spans="1:2" x14ac:dyDescent="0.2">
      <c r="A2610" s="3"/>
      <c r="B2610" s="11"/>
    </row>
    <row r="2611" spans="1:2" x14ac:dyDescent="0.2">
      <c r="A2611" s="3"/>
      <c r="B2611" s="11"/>
    </row>
    <row r="2612" spans="1:2" x14ac:dyDescent="0.2">
      <c r="A2612" s="3"/>
      <c r="B2612" s="11"/>
    </row>
    <row r="2613" spans="1:2" x14ac:dyDescent="0.2">
      <c r="A2613" s="3"/>
      <c r="B2613" s="11"/>
    </row>
    <row r="2614" spans="1:2" x14ac:dyDescent="0.2">
      <c r="A2614" s="3"/>
      <c r="B2614" s="11"/>
    </row>
    <row r="2615" spans="1:2" x14ac:dyDescent="0.2">
      <c r="A2615" s="3"/>
      <c r="B2615" s="11"/>
    </row>
    <row r="2616" spans="1:2" x14ac:dyDescent="0.2">
      <c r="A2616" s="3"/>
      <c r="B2616" s="11"/>
    </row>
    <row r="2617" spans="1:2" x14ac:dyDescent="0.2">
      <c r="A2617" s="3"/>
      <c r="B2617" s="11"/>
    </row>
    <row r="2618" spans="1:2" x14ac:dyDescent="0.2">
      <c r="A2618" s="3"/>
      <c r="B2618" s="11"/>
    </row>
    <row r="2619" spans="1:2" x14ac:dyDescent="0.2">
      <c r="A2619" s="3"/>
      <c r="B2619" s="11"/>
    </row>
    <row r="2620" spans="1:2" x14ac:dyDescent="0.2">
      <c r="A2620" s="3"/>
      <c r="B2620" s="11"/>
    </row>
    <row r="2621" spans="1:2" x14ac:dyDescent="0.2">
      <c r="A2621" s="3"/>
      <c r="B2621" s="11"/>
    </row>
    <row r="2622" spans="1:2" x14ac:dyDescent="0.2">
      <c r="A2622" s="3"/>
      <c r="B2622" s="11"/>
    </row>
    <row r="2623" spans="1:2" x14ac:dyDescent="0.2">
      <c r="A2623" s="3"/>
      <c r="B2623" s="11"/>
    </row>
    <row r="2624" spans="1:2" x14ac:dyDescent="0.2">
      <c r="A2624" s="3"/>
      <c r="B2624" s="11"/>
    </row>
    <row r="2625" spans="1:2" x14ac:dyDescent="0.2">
      <c r="A2625" s="3"/>
      <c r="B2625" s="11"/>
    </row>
    <row r="2626" spans="1:2" x14ac:dyDescent="0.2">
      <c r="A2626" s="3"/>
      <c r="B2626" s="11"/>
    </row>
    <row r="2627" spans="1:2" x14ac:dyDescent="0.2">
      <c r="A2627" s="3"/>
      <c r="B2627" s="11"/>
    </row>
    <row r="2628" spans="1:2" x14ac:dyDescent="0.2">
      <c r="A2628" s="3"/>
      <c r="B2628" s="11"/>
    </row>
    <row r="2629" spans="1:2" x14ac:dyDescent="0.2">
      <c r="A2629" s="3"/>
      <c r="B2629" s="11"/>
    </row>
    <row r="2630" spans="1:2" x14ac:dyDescent="0.2">
      <c r="A2630" s="3"/>
      <c r="B2630" s="11"/>
    </row>
    <row r="2631" spans="1:2" x14ac:dyDescent="0.2">
      <c r="A2631" s="3"/>
      <c r="B2631" s="11"/>
    </row>
    <row r="2632" spans="1:2" x14ac:dyDescent="0.2">
      <c r="A2632" s="3"/>
      <c r="B2632" s="11"/>
    </row>
    <row r="2633" spans="1:2" x14ac:dyDescent="0.2">
      <c r="A2633" s="3"/>
      <c r="B2633" s="11"/>
    </row>
    <row r="2634" spans="1:2" x14ac:dyDescent="0.2">
      <c r="A2634" s="3"/>
      <c r="B2634" s="11"/>
    </row>
    <row r="2635" spans="1:2" x14ac:dyDescent="0.2">
      <c r="A2635" s="3"/>
      <c r="B2635" s="11"/>
    </row>
    <row r="2636" spans="1:2" x14ac:dyDescent="0.2">
      <c r="A2636" s="3"/>
      <c r="B2636" s="11"/>
    </row>
    <row r="2637" spans="1:2" x14ac:dyDescent="0.2">
      <c r="A2637" s="3"/>
      <c r="B2637" s="11"/>
    </row>
    <row r="2638" spans="1:2" x14ac:dyDescent="0.2">
      <c r="A2638" s="3"/>
      <c r="B2638" s="11"/>
    </row>
    <row r="2639" spans="1:2" x14ac:dyDescent="0.2">
      <c r="A2639" s="3"/>
      <c r="B2639" s="11"/>
    </row>
    <row r="2640" spans="1:2" x14ac:dyDescent="0.2">
      <c r="A2640" s="3"/>
      <c r="B2640" s="11"/>
    </row>
    <row r="2641" spans="1:2" x14ac:dyDescent="0.2">
      <c r="A2641" s="3"/>
      <c r="B2641" s="11"/>
    </row>
    <row r="2642" spans="1:2" x14ac:dyDescent="0.2">
      <c r="A2642" s="3"/>
      <c r="B2642" s="11"/>
    </row>
    <row r="2643" spans="1:2" x14ac:dyDescent="0.2">
      <c r="A2643" s="3"/>
      <c r="B2643" s="11"/>
    </row>
    <row r="2644" spans="1:2" x14ac:dyDescent="0.2">
      <c r="A2644" s="3"/>
      <c r="B2644" s="11"/>
    </row>
    <row r="2645" spans="1:2" x14ac:dyDescent="0.2">
      <c r="A2645" s="3"/>
      <c r="B2645" s="11"/>
    </row>
    <row r="2646" spans="1:2" x14ac:dyDescent="0.2">
      <c r="A2646" s="3"/>
      <c r="B2646" s="11"/>
    </row>
    <row r="2647" spans="1:2" x14ac:dyDescent="0.2">
      <c r="A2647" s="3"/>
      <c r="B2647" s="11"/>
    </row>
    <row r="2648" spans="1:2" x14ac:dyDescent="0.2">
      <c r="A2648" s="3"/>
      <c r="B2648" s="11"/>
    </row>
    <row r="2649" spans="1:2" x14ac:dyDescent="0.2">
      <c r="A2649" s="3"/>
      <c r="B2649" s="11"/>
    </row>
    <row r="2650" spans="1:2" x14ac:dyDescent="0.2">
      <c r="A2650" s="3"/>
      <c r="B2650" s="11"/>
    </row>
    <row r="2651" spans="1:2" x14ac:dyDescent="0.2">
      <c r="A2651" s="3"/>
      <c r="B2651" s="11"/>
    </row>
    <row r="2652" spans="1:2" x14ac:dyDescent="0.2">
      <c r="A2652" s="3"/>
      <c r="B2652" s="11"/>
    </row>
    <row r="2653" spans="1:2" x14ac:dyDescent="0.2">
      <c r="A2653" s="3"/>
      <c r="B2653" s="11"/>
    </row>
    <row r="2654" spans="1:2" x14ac:dyDescent="0.2">
      <c r="A2654" s="3"/>
      <c r="B2654" s="11"/>
    </row>
    <row r="2655" spans="1:2" x14ac:dyDescent="0.2">
      <c r="A2655" s="3"/>
      <c r="B2655" s="11"/>
    </row>
    <row r="2656" spans="1:2" x14ac:dyDescent="0.2">
      <c r="A2656" s="3"/>
      <c r="B2656" s="11"/>
    </row>
    <row r="2657" spans="1:2" x14ac:dyDescent="0.2">
      <c r="A2657" s="3"/>
      <c r="B2657" s="11"/>
    </row>
    <row r="2658" spans="1:2" x14ac:dyDescent="0.2">
      <c r="A2658" s="3"/>
      <c r="B2658" s="11"/>
    </row>
    <row r="2659" spans="1:2" x14ac:dyDescent="0.2">
      <c r="A2659" s="3"/>
      <c r="B2659" s="11"/>
    </row>
    <row r="2660" spans="1:2" x14ac:dyDescent="0.2">
      <c r="A2660" s="3"/>
      <c r="B2660" s="11"/>
    </row>
    <row r="2661" spans="1:2" x14ac:dyDescent="0.2">
      <c r="A2661" s="3"/>
      <c r="B2661" s="11"/>
    </row>
    <row r="2662" spans="1:2" x14ac:dyDescent="0.2">
      <c r="A2662" s="3"/>
      <c r="B2662" s="11"/>
    </row>
    <row r="2663" spans="1:2" x14ac:dyDescent="0.2">
      <c r="A2663" s="3"/>
      <c r="B2663" s="11"/>
    </row>
    <row r="2664" spans="1:2" x14ac:dyDescent="0.2">
      <c r="A2664" s="3"/>
      <c r="B2664" s="11"/>
    </row>
    <row r="2665" spans="1:2" x14ac:dyDescent="0.2">
      <c r="A2665" s="3"/>
      <c r="B2665" s="11"/>
    </row>
    <row r="2666" spans="1:2" x14ac:dyDescent="0.2">
      <c r="A2666" s="3"/>
      <c r="B2666" s="11"/>
    </row>
    <row r="2667" spans="1:2" x14ac:dyDescent="0.2">
      <c r="A2667" s="3"/>
      <c r="B2667" s="11"/>
    </row>
    <row r="2668" spans="1:2" x14ac:dyDescent="0.2">
      <c r="A2668" s="3"/>
      <c r="B2668" s="11"/>
    </row>
    <row r="2669" spans="1:2" x14ac:dyDescent="0.2">
      <c r="A2669" s="3"/>
      <c r="B2669" s="11"/>
    </row>
    <row r="2670" spans="1:2" x14ac:dyDescent="0.2">
      <c r="A2670" s="3"/>
      <c r="B2670" s="11"/>
    </row>
    <row r="2671" spans="1:2" x14ac:dyDescent="0.2">
      <c r="A2671" s="3"/>
      <c r="B2671" s="11"/>
    </row>
    <row r="2672" spans="1:2" x14ac:dyDescent="0.2">
      <c r="A2672" s="3"/>
      <c r="B2672" s="11"/>
    </row>
    <row r="2673" spans="1:2" x14ac:dyDescent="0.2">
      <c r="A2673" s="3"/>
      <c r="B2673" s="11"/>
    </row>
    <row r="2674" spans="1:2" x14ac:dyDescent="0.2">
      <c r="A2674" s="3"/>
      <c r="B2674" s="11"/>
    </row>
    <row r="2675" spans="1:2" x14ac:dyDescent="0.2">
      <c r="A2675" s="3"/>
      <c r="B2675" s="11"/>
    </row>
    <row r="2676" spans="1:2" x14ac:dyDescent="0.2">
      <c r="A2676" s="3"/>
      <c r="B2676" s="11"/>
    </row>
    <row r="2677" spans="1:2" x14ac:dyDescent="0.2">
      <c r="A2677" s="3"/>
      <c r="B2677" s="11"/>
    </row>
    <row r="2678" spans="1:2" x14ac:dyDescent="0.2">
      <c r="A2678" s="3"/>
      <c r="B2678" s="11"/>
    </row>
    <row r="2679" spans="1:2" x14ac:dyDescent="0.2">
      <c r="A2679" s="3"/>
      <c r="B2679" s="11"/>
    </row>
    <row r="2680" spans="1:2" x14ac:dyDescent="0.2">
      <c r="A2680" s="3"/>
      <c r="B2680" s="11"/>
    </row>
    <row r="2681" spans="1:2" x14ac:dyDescent="0.2">
      <c r="A2681" s="3"/>
      <c r="B2681" s="11"/>
    </row>
    <row r="2682" spans="1:2" x14ac:dyDescent="0.2">
      <c r="A2682" s="3"/>
      <c r="B2682" s="11"/>
    </row>
    <row r="2683" spans="1:2" x14ac:dyDescent="0.2">
      <c r="A2683" s="3"/>
      <c r="B2683" s="11"/>
    </row>
    <row r="2684" spans="1:2" x14ac:dyDescent="0.2">
      <c r="A2684" s="3"/>
      <c r="B2684" s="11"/>
    </row>
    <row r="2685" spans="1:2" x14ac:dyDescent="0.2">
      <c r="A2685" s="3"/>
      <c r="B2685" s="11"/>
    </row>
    <row r="2686" spans="1:2" x14ac:dyDescent="0.2">
      <c r="A2686" s="3"/>
      <c r="B2686" s="11"/>
    </row>
    <row r="2687" spans="1:2" x14ac:dyDescent="0.2">
      <c r="A2687" s="3"/>
      <c r="B2687" s="11"/>
    </row>
    <row r="2688" spans="1:2" x14ac:dyDescent="0.2">
      <c r="A2688" s="3"/>
      <c r="B2688" s="11"/>
    </row>
    <row r="2689" spans="1:2" x14ac:dyDescent="0.2">
      <c r="A2689" s="3"/>
      <c r="B2689" s="11"/>
    </row>
    <row r="2690" spans="1:2" x14ac:dyDescent="0.2">
      <c r="A2690" s="3"/>
      <c r="B2690" s="11"/>
    </row>
    <row r="2691" spans="1:2" x14ac:dyDescent="0.2">
      <c r="A2691" s="3"/>
      <c r="B2691" s="11"/>
    </row>
    <row r="2692" spans="1:2" x14ac:dyDescent="0.2">
      <c r="A2692" s="3"/>
      <c r="B2692" s="11"/>
    </row>
    <row r="2693" spans="1:2" x14ac:dyDescent="0.2">
      <c r="A2693" s="3"/>
      <c r="B2693" s="11"/>
    </row>
    <row r="2694" spans="1:2" x14ac:dyDescent="0.2">
      <c r="A2694" s="3"/>
      <c r="B2694" s="11"/>
    </row>
    <row r="2695" spans="1:2" x14ac:dyDescent="0.2">
      <c r="A2695" s="3"/>
      <c r="B2695" s="11"/>
    </row>
    <row r="2696" spans="1:2" x14ac:dyDescent="0.2">
      <c r="A2696" s="3"/>
      <c r="B2696" s="11"/>
    </row>
    <row r="2697" spans="1:2" x14ac:dyDescent="0.2">
      <c r="A2697" s="3"/>
      <c r="B2697" s="11"/>
    </row>
    <row r="2698" spans="1:2" x14ac:dyDescent="0.2">
      <c r="A2698" s="3"/>
      <c r="B2698" s="11"/>
    </row>
    <row r="2699" spans="1:2" x14ac:dyDescent="0.2">
      <c r="A2699" s="3"/>
      <c r="B2699" s="11"/>
    </row>
    <row r="2700" spans="1:2" x14ac:dyDescent="0.2">
      <c r="A2700" s="3"/>
      <c r="B2700" s="11"/>
    </row>
    <row r="2701" spans="1:2" x14ac:dyDescent="0.2">
      <c r="A2701" s="3"/>
      <c r="B2701" s="11"/>
    </row>
    <row r="2702" spans="1:2" x14ac:dyDescent="0.2">
      <c r="A2702" s="3"/>
      <c r="B2702" s="11"/>
    </row>
    <row r="2703" spans="1:2" x14ac:dyDescent="0.2">
      <c r="A2703" s="3"/>
      <c r="B2703" s="11"/>
    </row>
    <row r="2704" spans="1:2" x14ac:dyDescent="0.2">
      <c r="A2704" s="3"/>
      <c r="B2704" s="11"/>
    </row>
    <row r="2705" spans="1:2" x14ac:dyDescent="0.2">
      <c r="A2705" s="3"/>
      <c r="B2705" s="11"/>
    </row>
    <row r="2706" spans="1:2" x14ac:dyDescent="0.2">
      <c r="A2706" s="3"/>
      <c r="B2706" s="11"/>
    </row>
    <row r="2707" spans="1:2" x14ac:dyDescent="0.2">
      <c r="A2707" s="3"/>
      <c r="B2707" s="11"/>
    </row>
    <row r="2708" spans="1:2" x14ac:dyDescent="0.2">
      <c r="A2708" s="3"/>
      <c r="B2708" s="11"/>
    </row>
    <row r="2709" spans="1:2" x14ac:dyDescent="0.2">
      <c r="A2709" s="3"/>
      <c r="B2709" s="11"/>
    </row>
    <row r="2710" spans="1:2" x14ac:dyDescent="0.2">
      <c r="A2710" s="3"/>
      <c r="B2710" s="11"/>
    </row>
    <row r="2711" spans="1:2" x14ac:dyDescent="0.2">
      <c r="A2711" s="3"/>
      <c r="B2711" s="11"/>
    </row>
    <row r="2712" spans="1:2" x14ac:dyDescent="0.2">
      <c r="A2712" s="3"/>
      <c r="B2712" s="11"/>
    </row>
    <row r="2713" spans="1:2" x14ac:dyDescent="0.2">
      <c r="A2713" s="3"/>
      <c r="B2713" s="11"/>
    </row>
    <row r="2714" spans="1:2" x14ac:dyDescent="0.2">
      <c r="A2714" s="3"/>
      <c r="B2714" s="11"/>
    </row>
    <row r="2715" spans="1:2" x14ac:dyDescent="0.2">
      <c r="A2715" s="3"/>
      <c r="B2715" s="11"/>
    </row>
    <row r="2716" spans="1:2" x14ac:dyDescent="0.2">
      <c r="A2716" s="3"/>
      <c r="B2716" s="11"/>
    </row>
    <row r="2717" spans="1:2" x14ac:dyDescent="0.2">
      <c r="A2717" s="3"/>
      <c r="B2717" s="11"/>
    </row>
    <row r="2718" spans="1:2" x14ac:dyDescent="0.2">
      <c r="A2718" s="3"/>
      <c r="B2718" s="11"/>
    </row>
    <row r="2719" spans="1:2" x14ac:dyDescent="0.2">
      <c r="A2719" s="3"/>
      <c r="B2719" s="11"/>
    </row>
    <row r="2720" spans="1:2" x14ac:dyDescent="0.2">
      <c r="A2720" s="3"/>
      <c r="B2720" s="11"/>
    </row>
    <row r="2721" spans="1:2" x14ac:dyDescent="0.2">
      <c r="A2721" s="3"/>
      <c r="B2721" s="11"/>
    </row>
    <row r="2722" spans="1:2" x14ac:dyDescent="0.2">
      <c r="A2722" s="3"/>
      <c r="B2722" s="11"/>
    </row>
    <row r="2723" spans="1:2" x14ac:dyDescent="0.2">
      <c r="A2723" s="3"/>
      <c r="B2723" s="11"/>
    </row>
    <row r="2724" spans="1:2" x14ac:dyDescent="0.2">
      <c r="A2724" s="3"/>
      <c r="B2724" s="11"/>
    </row>
    <row r="2725" spans="1:2" x14ac:dyDescent="0.2">
      <c r="A2725" s="3"/>
      <c r="B2725" s="11"/>
    </row>
    <row r="2726" spans="1:2" x14ac:dyDescent="0.2">
      <c r="A2726" s="3"/>
      <c r="B2726" s="11"/>
    </row>
    <row r="2727" spans="1:2" x14ac:dyDescent="0.2">
      <c r="A2727" s="3"/>
      <c r="B2727" s="11"/>
    </row>
    <row r="2728" spans="1:2" x14ac:dyDescent="0.2">
      <c r="A2728" s="3"/>
      <c r="B2728" s="11"/>
    </row>
    <row r="2729" spans="1:2" x14ac:dyDescent="0.2">
      <c r="A2729" s="3"/>
      <c r="B2729" s="11"/>
    </row>
    <row r="2730" spans="1:2" x14ac:dyDescent="0.2">
      <c r="A2730" s="3"/>
      <c r="B2730" s="11"/>
    </row>
    <row r="2731" spans="1:2" x14ac:dyDescent="0.2">
      <c r="A2731" s="3"/>
      <c r="B2731" s="11"/>
    </row>
    <row r="2732" spans="1:2" x14ac:dyDescent="0.2">
      <c r="A2732" s="3"/>
      <c r="B2732" s="11"/>
    </row>
    <row r="2733" spans="1:2" x14ac:dyDescent="0.2">
      <c r="A2733" s="3"/>
      <c r="B2733" s="11"/>
    </row>
    <row r="2734" spans="1:2" x14ac:dyDescent="0.2">
      <c r="A2734" s="3"/>
      <c r="B2734" s="11"/>
    </row>
    <row r="2735" spans="1:2" x14ac:dyDescent="0.2">
      <c r="A2735" s="3"/>
      <c r="B2735" s="11"/>
    </row>
    <row r="2736" spans="1:2" x14ac:dyDescent="0.2">
      <c r="A2736" s="3"/>
      <c r="B2736" s="11"/>
    </row>
    <row r="2737" spans="1:2" x14ac:dyDescent="0.2">
      <c r="A2737" s="3"/>
      <c r="B2737" s="11"/>
    </row>
    <row r="2738" spans="1:2" x14ac:dyDescent="0.2">
      <c r="A2738" s="3"/>
      <c r="B2738" s="11"/>
    </row>
    <row r="2739" spans="1:2" x14ac:dyDescent="0.2">
      <c r="A2739" s="3"/>
      <c r="B2739" s="11"/>
    </row>
    <row r="2740" spans="1:2" x14ac:dyDescent="0.2">
      <c r="A2740" s="3"/>
      <c r="B2740" s="11"/>
    </row>
    <row r="2741" spans="1:2" x14ac:dyDescent="0.2">
      <c r="A2741" s="3"/>
      <c r="B2741" s="11"/>
    </row>
    <row r="2742" spans="1:2" x14ac:dyDescent="0.2">
      <c r="A2742" s="3"/>
      <c r="B2742" s="11"/>
    </row>
    <row r="2743" spans="1:2" x14ac:dyDescent="0.2">
      <c r="A2743" s="3"/>
      <c r="B2743" s="11"/>
    </row>
    <row r="2744" spans="1:2" x14ac:dyDescent="0.2">
      <c r="A2744" s="3"/>
      <c r="B2744" s="11"/>
    </row>
    <row r="2745" spans="1:2" x14ac:dyDescent="0.2">
      <c r="A2745" s="3"/>
      <c r="B2745" s="11"/>
    </row>
    <row r="2746" spans="1:2" x14ac:dyDescent="0.2">
      <c r="A2746" s="3"/>
      <c r="B2746" s="11"/>
    </row>
    <row r="2747" spans="1:2" x14ac:dyDescent="0.2">
      <c r="A2747" s="3"/>
      <c r="B2747" s="11"/>
    </row>
    <row r="2748" spans="1:2" x14ac:dyDescent="0.2">
      <c r="A2748" s="3"/>
      <c r="B2748" s="11"/>
    </row>
    <row r="2749" spans="1:2" x14ac:dyDescent="0.2">
      <c r="A2749" s="3"/>
      <c r="B2749" s="11"/>
    </row>
    <row r="2750" spans="1:2" x14ac:dyDescent="0.2">
      <c r="A2750" s="3"/>
      <c r="B2750" s="11"/>
    </row>
    <row r="2751" spans="1:2" x14ac:dyDescent="0.2">
      <c r="A2751" s="3"/>
      <c r="B2751" s="11"/>
    </row>
    <row r="2752" spans="1:2" x14ac:dyDescent="0.2">
      <c r="A2752" s="3"/>
      <c r="B2752" s="11"/>
    </row>
    <row r="2753" spans="1:2" x14ac:dyDescent="0.2">
      <c r="A2753" s="3"/>
      <c r="B2753" s="11"/>
    </row>
    <row r="2754" spans="1:2" x14ac:dyDescent="0.2">
      <c r="A2754" s="3"/>
      <c r="B2754" s="11"/>
    </row>
    <row r="2755" spans="1:2" x14ac:dyDescent="0.2">
      <c r="A2755" s="3"/>
      <c r="B2755" s="11"/>
    </row>
    <row r="2756" spans="1:2" x14ac:dyDescent="0.2">
      <c r="A2756" s="3"/>
      <c r="B2756" s="11"/>
    </row>
    <row r="2757" spans="1:2" x14ac:dyDescent="0.2">
      <c r="A2757" s="3"/>
      <c r="B2757" s="11"/>
    </row>
    <row r="2758" spans="1:2" x14ac:dyDescent="0.2">
      <c r="A2758" s="3"/>
      <c r="B2758" s="11"/>
    </row>
    <row r="2759" spans="1:2" x14ac:dyDescent="0.2">
      <c r="A2759" s="3"/>
      <c r="B2759" s="11"/>
    </row>
    <row r="2760" spans="1:2" x14ac:dyDescent="0.2">
      <c r="A2760" s="3"/>
      <c r="B2760" s="11"/>
    </row>
    <row r="2761" spans="1:2" x14ac:dyDescent="0.2">
      <c r="A2761" s="3"/>
      <c r="B2761" s="11"/>
    </row>
    <row r="2762" spans="1:2" x14ac:dyDescent="0.2">
      <c r="A2762" s="3"/>
      <c r="B2762" s="11"/>
    </row>
    <row r="2763" spans="1:2" x14ac:dyDescent="0.2">
      <c r="A2763" s="3"/>
      <c r="B2763" s="11"/>
    </row>
    <row r="2764" spans="1:2" x14ac:dyDescent="0.2">
      <c r="A2764" s="3"/>
      <c r="B2764" s="11"/>
    </row>
    <row r="2765" spans="1:2" x14ac:dyDescent="0.2">
      <c r="A2765" s="3"/>
      <c r="B2765" s="11"/>
    </row>
    <row r="2766" spans="1:2" x14ac:dyDescent="0.2">
      <c r="A2766" s="3"/>
      <c r="B2766" s="11"/>
    </row>
    <row r="2767" spans="1:2" x14ac:dyDescent="0.2">
      <c r="A2767" s="3"/>
      <c r="B2767" s="11"/>
    </row>
    <row r="2768" spans="1:2" x14ac:dyDescent="0.2">
      <c r="A2768" s="3"/>
      <c r="B2768" s="11"/>
    </row>
    <row r="2769" spans="1:2" x14ac:dyDescent="0.2">
      <c r="A2769" s="3"/>
      <c r="B2769" s="11"/>
    </row>
    <row r="2770" spans="1:2" x14ac:dyDescent="0.2">
      <c r="A2770" s="3"/>
      <c r="B2770" s="11"/>
    </row>
    <row r="2771" spans="1:2" x14ac:dyDescent="0.2">
      <c r="A2771" s="3"/>
      <c r="B2771" s="11"/>
    </row>
    <row r="2772" spans="1:2" x14ac:dyDescent="0.2">
      <c r="A2772" s="3"/>
      <c r="B2772" s="11"/>
    </row>
    <row r="2773" spans="1:2" x14ac:dyDescent="0.2">
      <c r="A2773" s="3"/>
      <c r="B2773" s="11"/>
    </row>
    <row r="2774" spans="1:2" x14ac:dyDescent="0.2">
      <c r="A2774" s="3"/>
      <c r="B2774" s="11"/>
    </row>
    <row r="2775" spans="1:2" x14ac:dyDescent="0.2">
      <c r="A2775" s="3"/>
      <c r="B2775" s="11"/>
    </row>
    <row r="2776" spans="1:2" x14ac:dyDescent="0.2">
      <c r="A2776" s="3"/>
      <c r="B2776" s="11"/>
    </row>
    <row r="2777" spans="1:2" x14ac:dyDescent="0.2">
      <c r="A2777" s="3"/>
      <c r="B2777" s="11"/>
    </row>
    <row r="2778" spans="1:2" x14ac:dyDescent="0.2">
      <c r="A2778" s="3"/>
      <c r="B2778" s="11"/>
    </row>
    <row r="2779" spans="1:2" x14ac:dyDescent="0.2">
      <c r="A2779" s="3"/>
      <c r="B2779" s="11"/>
    </row>
    <row r="2780" spans="1:2" x14ac:dyDescent="0.2">
      <c r="A2780" s="3"/>
      <c r="B2780" s="11"/>
    </row>
    <row r="2781" spans="1:2" x14ac:dyDescent="0.2">
      <c r="A2781" s="3"/>
      <c r="B2781" s="11"/>
    </row>
    <row r="2782" spans="1:2" x14ac:dyDescent="0.2">
      <c r="A2782" s="3"/>
      <c r="B2782" s="11"/>
    </row>
    <row r="2783" spans="1:2" x14ac:dyDescent="0.2">
      <c r="A2783" s="3"/>
      <c r="B2783" s="11"/>
    </row>
    <row r="2784" spans="1:2" x14ac:dyDescent="0.2">
      <c r="A2784" s="3"/>
      <c r="B2784" s="11"/>
    </row>
    <row r="2785" spans="1:2" x14ac:dyDescent="0.2">
      <c r="A2785" s="3"/>
      <c r="B2785" s="11"/>
    </row>
    <row r="2786" spans="1:2" x14ac:dyDescent="0.2">
      <c r="A2786" s="3"/>
      <c r="B2786" s="11"/>
    </row>
    <row r="2787" spans="1:2" x14ac:dyDescent="0.2">
      <c r="A2787" s="3"/>
      <c r="B2787" s="11"/>
    </row>
    <row r="2788" spans="1:2" x14ac:dyDescent="0.2">
      <c r="A2788" s="3"/>
      <c r="B2788" s="11"/>
    </row>
    <row r="2789" spans="1:2" x14ac:dyDescent="0.2">
      <c r="A2789" s="3"/>
      <c r="B2789" s="11"/>
    </row>
    <row r="2790" spans="1:2" x14ac:dyDescent="0.2">
      <c r="A2790" s="3"/>
      <c r="B2790" s="11"/>
    </row>
    <row r="2791" spans="1:2" x14ac:dyDescent="0.2">
      <c r="A2791" s="3"/>
      <c r="B2791" s="11"/>
    </row>
    <row r="2792" spans="1:2" x14ac:dyDescent="0.2">
      <c r="A2792" s="3"/>
      <c r="B2792" s="11"/>
    </row>
    <row r="2793" spans="1:2" x14ac:dyDescent="0.2">
      <c r="A2793" s="3"/>
      <c r="B2793" s="11"/>
    </row>
    <row r="2794" spans="1:2" x14ac:dyDescent="0.2">
      <c r="A2794" s="3"/>
      <c r="B2794" s="11"/>
    </row>
    <row r="2795" spans="1:2" x14ac:dyDescent="0.2">
      <c r="A2795" s="3"/>
      <c r="B2795" s="11"/>
    </row>
    <row r="2796" spans="1:2" x14ac:dyDescent="0.2">
      <c r="A2796" s="3"/>
      <c r="B2796" s="11"/>
    </row>
    <row r="2797" spans="1:2" x14ac:dyDescent="0.2">
      <c r="A2797" s="3"/>
      <c r="B2797" s="11"/>
    </row>
    <row r="2798" spans="1:2" x14ac:dyDescent="0.2">
      <c r="A2798" s="3"/>
      <c r="B2798" s="11"/>
    </row>
    <row r="2799" spans="1:2" x14ac:dyDescent="0.2">
      <c r="A2799" s="3"/>
      <c r="B2799" s="11"/>
    </row>
    <row r="2800" spans="1:2" x14ac:dyDescent="0.2">
      <c r="A2800" s="3"/>
      <c r="B2800" s="11"/>
    </row>
    <row r="2801" spans="1:2" x14ac:dyDescent="0.2">
      <c r="A2801" s="3"/>
      <c r="B2801" s="11"/>
    </row>
    <row r="2802" spans="1:2" x14ac:dyDescent="0.2">
      <c r="A2802" s="3"/>
      <c r="B2802" s="11"/>
    </row>
    <row r="2803" spans="1:2" x14ac:dyDescent="0.2">
      <c r="A2803" s="3"/>
      <c r="B2803" s="11"/>
    </row>
    <row r="2804" spans="1:2" x14ac:dyDescent="0.2">
      <c r="A2804" s="3"/>
      <c r="B2804" s="11"/>
    </row>
    <row r="2805" spans="1:2" x14ac:dyDescent="0.2">
      <c r="A2805" s="3"/>
      <c r="B2805" s="11"/>
    </row>
    <row r="2806" spans="1:2" x14ac:dyDescent="0.2">
      <c r="A2806" s="3"/>
      <c r="B2806" s="11"/>
    </row>
    <row r="2807" spans="1:2" x14ac:dyDescent="0.2">
      <c r="A2807" s="3"/>
      <c r="B2807" s="11"/>
    </row>
    <row r="2808" spans="1:2" x14ac:dyDescent="0.2">
      <c r="A2808" s="3"/>
      <c r="B2808" s="11"/>
    </row>
    <row r="2809" spans="1:2" x14ac:dyDescent="0.2">
      <c r="A2809" s="3"/>
      <c r="B2809" s="11"/>
    </row>
    <row r="2810" spans="1:2" x14ac:dyDescent="0.2">
      <c r="A2810" s="3"/>
      <c r="B2810" s="11"/>
    </row>
    <row r="2811" spans="1:2" x14ac:dyDescent="0.2">
      <c r="A2811" s="3"/>
      <c r="B2811" s="11"/>
    </row>
    <row r="2812" spans="1:2" x14ac:dyDescent="0.2">
      <c r="A2812" s="3"/>
      <c r="B2812" s="11"/>
    </row>
    <row r="2813" spans="1:2" x14ac:dyDescent="0.2">
      <c r="A2813" s="3"/>
      <c r="B2813" s="11"/>
    </row>
    <row r="2814" spans="1:2" x14ac:dyDescent="0.2">
      <c r="A2814" s="3"/>
      <c r="B2814" s="11"/>
    </row>
    <row r="2815" spans="1:2" x14ac:dyDescent="0.2">
      <c r="A2815" s="3"/>
      <c r="B2815" s="11"/>
    </row>
    <row r="2816" spans="1:2" x14ac:dyDescent="0.2">
      <c r="A2816" s="3"/>
      <c r="B2816" s="11"/>
    </row>
    <row r="2817" spans="1:2" x14ac:dyDescent="0.2">
      <c r="A2817" s="3"/>
      <c r="B2817" s="11"/>
    </row>
    <row r="2818" spans="1:2" x14ac:dyDescent="0.2">
      <c r="A2818" s="3"/>
      <c r="B2818" s="11"/>
    </row>
    <row r="2819" spans="1:2" x14ac:dyDescent="0.2">
      <c r="A2819" s="3"/>
      <c r="B2819" s="11"/>
    </row>
    <row r="2820" spans="1:2" x14ac:dyDescent="0.2">
      <c r="A2820" s="3"/>
      <c r="B2820" s="11"/>
    </row>
    <row r="2821" spans="1:2" x14ac:dyDescent="0.2">
      <c r="A2821" s="3"/>
      <c r="B2821" s="11"/>
    </row>
    <row r="2822" spans="1:2" x14ac:dyDescent="0.2">
      <c r="A2822" s="3"/>
      <c r="B2822" s="11"/>
    </row>
    <row r="2823" spans="1:2" x14ac:dyDescent="0.2">
      <c r="A2823" s="3"/>
      <c r="B2823" s="11"/>
    </row>
    <row r="2824" spans="1:2" x14ac:dyDescent="0.2">
      <c r="A2824" s="3"/>
      <c r="B2824" s="11"/>
    </row>
    <row r="2825" spans="1:2" x14ac:dyDescent="0.2">
      <c r="A2825" s="3"/>
      <c r="B2825" s="11"/>
    </row>
    <row r="2826" spans="1:2" x14ac:dyDescent="0.2">
      <c r="A2826" s="3"/>
      <c r="B2826" s="11"/>
    </row>
    <row r="2827" spans="1:2" x14ac:dyDescent="0.2">
      <c r="A2827" s="3"/>
      <c r="B2827" s="11"/>
    </row>
    <row r="2828" spans="1:2" x14ac:dyDescent="0.2">
      <c r="A2828" s="3"/>
      <c r="B2828" s="11"/>
    </row>
    <row r="2829" spans="1:2" x14ac:dyDescent="0.2">
      <c r="A2829" s="3"/>
      <c r="B2829" s="11"/>
    </row>
    <row r="2830" spans="1:2" x14ac:dyDescent="0.2">
      <c r="A2830" s="3"/>
      <c r="B2830" s="11"/>
    </row>
    <row r="2831" spans="1:2" x14ac:dyDescent="0.2">
      <c r="A2831" s="3"/>
      <c r="B2831" s="11"/>
    </row>
    <row r="2832" spans="1:2" x14ac:dyDescent="0.2">
      <c r="A2832" s="3"/>
      <c r="B2832" s="11"/>
    </row>
    <row r="2833" spans="1:2" x14ac:dyDescent="0.2">
      <c r="A2833" s="3"/>
      <c r="B2833" s="11"/>
    </row>
    <row r="2834" spans="1:2" x14ac:dyDescent="0.2">
      <c r="A2834" s="3"/>
      <c r="B2834" s="11"/>
    </row>
    <row r="2835" spans="1:2" x14ac:dyDescent="0.2">
      <c r="A2835" s="3"/>
      <c r="B2835" s="11"/>
    </row>
    <row r="2836" spans="1:2" x14ac:dyDescent="0.2">
      <c r="A2836" s="3"/>
      <c r="B2836" s="11"/>
    </row>
    <row r="2837" spans="1:2" x14ac:dyDescent="0.2">
      <c r="A2837" s="3"/>
      <c r="B2837" s="11"/>
    </row>
    <row r="2838" spans="1:2" x14ac:dyDescent="0.2">
      <c r="A2838" s="3"/>
      <c r="B2838" s="11"/>
    </row>
    <row r="2839" spans="1:2" x14ac:dyDescent="0.2">
      <c r="A2839" s="3"/>
      <c r="B2839" s="11"/>
    </row>
    <row r="2840" spans="1:2" x14ac:dyDescent="0.2">
      <c r="A2840" s="3"/>
      <c r="B2840" s="11"/>
    </row>
    <row r="2841" spans="1:2" x14ac:dyDescent="0.2">
      <c r="A2841" s="3"/>
      <c r="B2841" s="11"/>
    </row>
    <row r="2842" spans="1:2" x14ac:dyDescent="0.2">
      <c r="A2842" s="3"/>
      <c r="B2842" s="11"/>
    </row>
    <row r="2843" spans="1:2" x14ac:dyDescent="0.2">
      <c r="A2843" s="3"/>
      <c r="B2843" s="11"/>
    </row>
    <row r="2844" spans="1:2" x14ac:dyDescent="0.2">
      <c r="A2844" s="3"/>
      <c r="B2844" s="11"/>
    </row>
    <row r="2845" spans="1:2" x14ac:dyDescent="0.2">
      <c r="A2845" s="3"/>
      <c r="B2845" s="11"/>
    </row>
    <row r="2846" spans="1:2" x14ac:dyDescent="0.2">
      <c r="A2846" s="3"/>
      <c r="B2846" s="11"/>
    </row>
    <row r="2847" spans="1:2" x14ac:dyDescent="0.2">
      <c r="A2847" s="3"/>
      <c r="B2847" s="11"/>
    </row>
    <row r="2848" spans="1:2" x14ac:dyDescent="0.2">
      <c r="A2848" s="3"/>
      <c r="B2848" s="11"/>
    </row>
    <row r="2849" spans="1:2" x14ac:dyDescent="0.2">
      <c r="A2849" s="3"/>
      <c r="B2849" s="11"/>
    </row>
    <row r="2850" spans="1:2" x14ac:dyDescent="0.2">
      <c r="A2850" s="3"/>
      <c r="B2850" s="11"/>
    </row>
    <row r="2851" spans="1:2" x14ac:dyDescent="0.2">
      <c r="A2851" s="3"/>
      <c r="B2851" s="11"/>
    </row>
    <row r="2852" spans="1:2" x14ac:dyDescent="0.2">
      <c r="A2852" s="3"/>
      <c r="B2852" s="11"/>
    </row>
    <row r="2853" spans="1:2" x14ac:dyDescent="0.2">
      <c r="A2853" s="3"/>
      <c r="B2853" s="11"/>
    </row>
    <row r="2854" spans="1:2" x14ac:dyDescent="0.2">
      <c r="A2854" s="3"/>
      <c r="B2854" s="11"/>
    </row>
    <row r="2855" spans="1:2" x14ac:dyDescent="0.2">
      <c r="A2855" s="3"/>
      <c r="B2855" s="11"/>
    </row>
    <row r="2856" spans="1:2" x14ac:dyDescent="0.2">
      <c r="A2856" s="3"/>
      <c r="B2856" s="11"/>
    </row>
    <row r="2857" spans="1:2" x14ac:dyDescent="0.2">
      <c r="A2857" s="3"/>
      <c r="B2857" s="11"/>
    </row>
    <row r="2858" spans="1:2" x14ac:dyDescent="0.2">
      <c r="A2858" s="3"/>
      <c r="B2858" s="11"/>
    </row>
    <row r="2859" spans="1:2" x14ac:dyDescent="0.2">
      <c r="A2859" s="3"/>
      <c r="B2859" s="11"/>
    </row>
    <row r="2860" spans="1:2" x14ac:dyDescent="0.2">
      <c r="A2860" s="3"/>
      <c r="B2860" s="11"/>
    </row>
    <row r="2861" spans="1:2" x14ac:dyDescent="0.2">
      <c r="A2861" s="3"/>
      <c r="B2861" s="11"/>
    </row>
    <row r="2862" spans="1:2" x14ac:dyDescent="0.2">
      <c r="A2862" s="3"/>
      <c r="B2862" s="11"/>
    </row>
    <row r="2863" spans="1:2" x14ac:dyDescent="0.2">
      <c r="A2863" s="3"/>
      <c r="B2863" s="11"/>
    </row>
    <row r="2864" spans="1:2" x14ac:dyDescent="0.2">
      <c r="A2864" s="3"/>
      <c r="B2864" s="11"/>
    </row>
    <row r="2865" spans="1:2" x14ac:dyDescent="0.2">
      <c r="A2865" s="3"/>
      <c r="B2865" s="11"/>
    </row>
    <row r="2866" spans="1:2" x14ac:dyDescent="0.2">
      <c r="A2866" s="3"/>
      <c r="B2866" s="11"/>
    </row>
    <row r="2867" spans="1:2" x14ac:dyDescent="0.2">
      <c r="A2867" s="3"/>
      <c r="B2867" s="11"/>
    </row>
    <row r="2868" spans="1:2" x14ac:dyDescent="0.2">
      <c r="A2868" s="3"/>
      <c r="B2868" s="11"/>
    </row>
    <row r="2869" spans="1:2" x14ac:dyDescent="0.2">
      <c r="A2869" s="3"/>
      <c r="B2869" s="11"/>
    </row>
    <row r="2870" spans="1:2" x14ac:dyDescent="0.2">
      <c r="A2870" s="3"/>
      <c r="B2870" s="11"/>
    </row>
    <row r="2871" spans="1:2" x14ac:dyDescent="0.2">
      <c r="A2871" s="3"/>
      <c r="B2871" s="11"/>
    </row>
    <row r="2872" spans="1:2" x14ac:dyDescent="0.2">
      <c r="A2872" s="3"/>
      <c r="B2872" s="11"/>
    </row>
    <row r="2873" spans="1:2" x14ac:dyDescent="0.2">
      <c r="A2873" s="3"/>
      <c r="B2873" s="11"/>
    </row>
    <row r="2874" spans="1:2" x14ac:dyDescent="0.2">
      <c r="A2874" s="3"/>
      <c r="B2874" s="11"/>
    </row>
    <row r="2875" spans="1:2" x14ac:dyDescent="0.2">
      <c r="A2875" s="3"/>
      <c r="B2875" s="11"/>
    </row>
    <row r="2876" spans="1:2" x14ac:dyDescent="0.2">
      <c r="A2876" s="3"/>
      <c r="B2876" s="11"/>
    </row>
    <row r="2877" spans="1:2" x14ac:dyDescent="0.2">
      <c r="A2877" s="3"/>
      <c r="B2877" s="11"/>
    </row>
    <row r="2878" spans="1:2" x14ac:dyDescent="0.2">
      <c r="A2878" s="3"/>
      <c r="B2878" s="11"/>
    </row>
    <row r="2879" spans="1:2" x14ac:dyDescent="0.2">
      <c r="A2879" s="3"/>
      <c r="B2879" s="11"/>
    </row>
    <row r="2880" spans="1:2" x14ac:dyDescent="0.2">
      <c r="A2880" s="3"/>
      <c r="B2880" s="11"/>
    </row>
    <row r="2881" spans="1:2" x14ac:dyDescent="0.2">
      <c r="A2881" s="3"/>
      <c r="B2881" s="11"/>
    </row>
    <row r="2882" spans="1:2" x14ac:dyDescent="0.2">
      <c r="A2882" s="3"/>
      <c r="B2882" s="11"/>
    </row>
    <row r="2883" spans="1:2" x14ac:dyDescent="0.2">
      <c r="A2883" s="3"/>
      <c r="B2883" s="11"/>
    </row>
    <row r="2884" spans="1:2" x14ac:dyDescent="0.2">
      <c r="A2884" s="3"/>
      <c r="B2884" s="11"/>
    </row>
    <row r="2885" spans="1:2" x14ac:dyDescent="0.2">
      <c r="A2885" s="3"/>
      <c r="B2885" s="11"/>
    </row>
    <row r="2886" spans="1:2" x14ac:dyDescent="0.2">
      <c r="A2886" s="3"/>
      <c r="B2886" s="11"/>
    </row>
    <row r="2887" spans="1:2" x14ac:dyDescent="0.2">
      <c r="A2887" s="3"/>
      <c r="B2887" s="11"/>
    </row>
    <row r="2888" spans="1:2" x14ac:dyDescent="0.2">
      <c r="A2888" s="3"/>
      <c r="B2888" s="11"/>
    </row>
    <row r="2889" spans="1:2" x14ac:dyDescent="0.2">
      <c r="A2889" s="3"/>
      <c r="B2889" s="11"/>
    </row>
    <row r="2890" spans="1:2" x14ac:dyDescent="0.2">
      <c r="A2890" s="3"/>
      <c r="B2890" s="11"/>
    </row>
    <row r="2891" spans="1:2" x14ac:dyDescent="0.2">
      <c r="A2891" s="3"/>
      <c r="B2891" s="11"/>
    </row>
    <row r="2892" spans="1:2" x14ac:dyDescent="0.2">
      <c r="A2892" s="3"/>
      <c r="B2892" s="11"/>
    </row>
    <row r="2893" spans="1:2" x14ac:dyDescent="0.2">
      <c r="A2893" s="3"/>
      <c r="B2893" s="11"/>
    </row>
    <row r="2894" spans="1:2" x14ac:dyDescent="0.2">
      <c r="A2894" s="3"/>
      <c r="B2894" s="11"/>
    </row>
    <row r="2895" spans="1:2" x14ac:dyDescent="0.2">
      <c r="A2895" s="3"/>
      <c r="B2895" s="11"/>
    </row>
    <row r="2896" spans="1:2" x14ac:dyDescent="0.2">
      <c r="A2896" s="3"/>
      <c r="B2896" s="11"/>
    </row>
    <row r="2897" spans="1:2" x14ac:dyDescent="0.2">
      <c r="A2897" s="3"/>
      <c r="B2897" s="11"/>
    </row>
    <row r="2898" spans="1:2" x14ac:dyDescent="0.2">
      <c r="A2898" s="3"/>
      <c r="B2898" s="11"/>
    </row>
    <row r="2899" spans="1:2" x14ac:dyDescent="0.2">
      <c r="A2899" s="3"/>
      <c r="B2899" s="11"/>
    </row>
    <row r="2900" spans="1:2" x14ac:dyDescent="0.2">
      <c r="A2900" s="3"/>
      <c r="B2900" s="11"/>
    </row>
    <row r="2901" spans="1:2" x14ac:dyDescent="0.2">
      <c r="A2901" s="3"/>
      <c r="B2901" s="11"/>
    </row>
    <row r="2902" spans="1:2" x14ac:dyDescent="0.2">
      <c r="A2902" s="3"/>
      <c r="B2902" s="11"/>
    </row>
    <row r="2903" spans="1:2" x14ac:dyDescent="0.2">
      <c r="A2903" s="3"/>
      <c r="B2903" s="11"/>
    </row>
    <row r="2904" spans="1:2" x14ac:dyDescent="0.2">
      <c r="A2904" s="3"/>
      <c r="B2904" s="11"/>
    </row>
    <row r="2905" spans="1:2" x14ac:dyDescent="0.2">
      <c r="A2905" s="3"/>
      <c r="B2905" s="11"/>
    </row>
    <row r="2906" spans="1:2" x14ac:dyDescent="0.2">
      <c r="A2906" s="3"/>
      <c r="B2906" s="11"/>
    </row>
    <row r="2907" spans="1:2" x14ac:dyDescent="0.2">
      <c r="A2907" s="3"/>
      <c r="B2907" s="11"/>
    </row>
    <row r="2908" spans="1:2" x14ac:dyDescent="0.2">
      <c r="A2908" s="3"/>
      <c r="B2908" s="11"/>
    </row>
    <row r="2909" spans="1:2" x14ac:dyDescent="0.2">
      <c r="A2909" s="3"/>
      <c r="B2909" s="11"/>
    </row>
    <row r="2910" spans="1:2" x14ac:dyDescent="0.2">
      <c r="A2910" s="3"/>
      <c r="B2910" s="11"/>
    </row>
    <row r="2911" spans="1:2" x14ac:dyDescent="0.2">
      <c r="A2911" s="3"/>
      <c r="B2911" s="11"/>
    </row>
    <row r="2912" spans="1:2" x14ac:dyDescent="0.2">
      <c r="A2912" s="3"/>
      <c r="B2912" s="11"/>
    </row>
    <row r="2913" spans="1:2" x14ac:dyDescent="0.2">
      <c r="A2913" s="3"/>
      <c r="B2913" s="11"/>
    </row>
    <row r="2914" spans="1:2" x14ac:dyDescent="0.2">
      <c r="A2914" s="3"/>
      <c r="B2914" s="11"/>
    </row>
    <row r="2915" spans="1:2" x14ac:dyDescent="0.2">
      <c r="A2915" s="3"/>
      <c r="B2915" s="11"/>
    </row>
    <row r="2916" spans="1:2" x14ac:dyDescent="0.2">
      <c r="A2916" s="3"/>
      <c r="B2916" s="11"/>
    </row>
    <row r="2917" spans="1:2" x14ac:dyDescent="0.2">
      <c r="A2917" s="3"/>
      <c r="B2917" s="11"/>
    </row>
    <row r="2918" spans="1:2" x14ac:dyDescent="0.2">
      <c r="A2918" s="3"/>
      <c r="B2918" s="11"/>
    </row>
    <row r="2919" spans="1:2" x14ac:dyDescent="0.2">
      <c r="A2919" s="3"/>
      <c r="B2919" s="11"/>
    </row>
    <row r="2920" spans="1:2" x14ac:dyDescent="0.2">
      <c r="A2920" s="3"/>
      <c r="B2920" s="11"/>
    </row>
    <row r="2921" spans="1:2" x14ac:dyDescent="0.2">
      <c r="A2921" s="3"/>
      <c r="B2921" s="11"/>
    </row>
    <row r="2922" spans="1:2" x14ac:dyDescent="0.2">
      <c r="A2922" s="3"/>
      <c r="B2922" s="11"/>
    </row>
    <row r="2923" spans="1:2" x14ac:dyDescent="0.2">
      <c r="A2923" s="3"/>
      <c r="B2923" s="11"/>
    </row>
    <row r="2924" spans="1:2" x14ac:dyDescent="0.2">
      <c r="A2924" s="3"/>
      <c r="B2924" s="11"/>
    </row>
    <row r="2925" spans="1:2" x14ac:dyDescent="0.2">
      <c r="A2925" s="3"/>
      <c r="B2925" s="11"/>
    </row>
    <row r="2926" spans="1:2" x14ac:dyDescent="0.2">
      <c r="A2926" s="3"/>
      <c r="B2926" s="11"/>
    </row>
    <row r="2927" spans="1:2" x14ac:dyDescent="0.2">
      <c r="A2927" s="3"/>
      <c r="B2927" s="11"/>
    </row>
    <row r="2928" spans="1:2" x14ac:dyDescent="0.2">
      <c r="A2928" s="3"/>
      <c r="B2928" s="11"/>
    </row>
    <row r="2929" spans="1:2" x14ac:dyDescent="0.2">
      <c r="A2929" s="3"/>
      <c r="B2929" s="11"/>
    </row>
    <row r="2930" spans="1:2" x14ac:dyDescent="0.2">
      <c r="A2930" s="3"/>
      <c r="B2930" s="11"/>
    </row>
    <row r="2931" spans="1:2" x14ac:dyDescent="0.2">
      <c r="A2931" s="3"/>
      <c r="B2931" s="11"/>
    </row>
    <row r="2932" spans="1:2" x14ac:dyDescent="0.2">
      <c r="A2932" s="3"/>
      <c r="B2932" s="11"/>
    </row>
    <row r="2933" spans="1:2" x14ac:dyDescent="0.2">
      <c r="A2933" s="3"/>
      <c r="B2933" s="11"/>
    </row>
    <row r="2934" spans="1:2" x14ac:dyDescent="0.2">
      <c r="A2934" s="3"/>
      <c r="B2934" s="11"/>
    </row>
    <row r="2935" spans="1:2" x14ac:dyDescent="0.2">
      <c r="A2935" s="3"/>
      <c r="B2935" s="11"/>
    </row>
    <row r="2936" spans="1:2" x14ac:dyDescent="0.2">
      <c r="A2936" s="3"/>
      <c r="B2936" s="11"/>
    </row>
    <row r="2937" spans="1:2" x14ac:dyDescent="0.2">
      <c r="A2937" s="3"/>
      <c r="B2937" s="11"/>
    </row>
    <row r="2938" spans="1:2" x14ac:dyDescent="0.2">
      <c r="A2938" s="3"/>
      <c r="B2938" s="11"/>
    </row>
    <row r="2939" spans="1:2" x14ac:dyDescent="0.2">
      <c r="A2939" s="3"/>
      <c r="B2939" s="11"/>
    </row>
    <row r="2940" spans="1:2" x14ac:dyDescent="0.2">
      <c r="A2940" s="3"/>
      <c r="B2940" s="11"/>
    </row>
    <row r="2941" spans="1:2" x14ac:dyDescent="0.2">
      <c r="A2941" s="3"/>
      <c r="B2941" s="11"/>
    </row>
    <row r="2942" spans="1:2" x14ac:dyDescent="0.2">
      <c r="A2942" s="3"/>
      <c r="B2942" s="11"/>
    </row>
    <row r="2943" spans="1:2" x14ac:dyDescent="0.2">
      <c r="A2943" s="3"/>
      <c r="B2943" s="11"/>
    </row>
    <row r="2944" spans="1:2" x14ac:dyDescent="0.2">
      <c r="A2944" s="3"/>
      <c r="B2944" s="11"/>
    </row>
    <row r="2945" spans="1:2" x14ac:dyDescent="0.2">
      <c r="A2945" s="3"/>
      <c r="B2945" s="11"/>
    </row>
    <row r="2946" spans="1:2" x14ac:dyDescent="0.2">
      <c r="A2946" s="3"/>
      <c r="B2946" s="11"/>
    </row>
    <row r="2947" spans="1:2" x14ac:dyDescent="0.2">
      <c r="A2947" s="3"/>
      <c r="B2947" s="11"/>
    </row>
    <row r="2948" spans="1:2" x14ac:dyDescent="0.2">
      <c r="A2948" s="3"/>
      <c r="B2948" s="11"/>
    </row>
    <row r="2949" spans="1:2" x14ac:dyDescent="0.2">
      <c r="A2949" s="3"/>
      <c r="B2949" s="11"/>
    </row>
    <row r="2950" spans="1:2" x14ac:dyDescent="0.2">
      <c r="A2950" s="3"/>
      <c r="B2950" s="11"/>
    </row>
    <row r="2951" spans="1:2" x14ac:dyDescent="0.2">
      <c r="A2951" s="3"/>
      <c r="B2951" s="11"/>
    </row>
    <row r="2952" spans="1:2" x14ac:dyDescent="0.2">
      <c r="A2952" s="3"/>
      <c r="B2952" s="11"/>
    </row>
    <row r="2953" spans="1:2" x14ac:dyDescent="0.2">
      <c r="A2953" s="3"/>
      <c r="B2953" s="11"/>
    </row>
    <row r="2954" spans="1:2" x14ac:dyDescent="0.2">
      <c r="A2954" s="3"/>
      <c r="B2954" s="11"/>
    </row>
    <row r="2955" spans="1:2" x14ac:dyDescent="0.2">
      <c r="A2955" s="3"/>
      <c r="B2955" s="11"/>
    </row>
    <row r="2956" spans="1:2" x14ac:dyDescent="0.2">
      <c r="A2956" s="3"/>
      <c r="B2956" s="11"/>
    </row>
    <row r="2957" spans="1:2" x14ac:dyDescent="0.2">
      <c r="A2957" s="3"/>
      <c r="B2957" s="11"/>
    </row>
    <row r="2958" spans="1:2" x14ac:dyDescent="0.2">
      <c r="A2958" s="3"/>
      <c r="B2958" s="11"/>
    </row>
    <row r="2959" spans="1:2" x14ac:dyDescent="0.2">
      <c r="A2959" s="3"/>
      <c r="B2959" s="11"/>
    </row>
    <row r="2960" spans="1:2" x14ac:dyDescent="0.2">
      <c r="A2960" s="3"/>
      <c r="B2960" s="11"/>
    </row>
    <row r="2961" spans="1:2" x14ac:dyDescent="0.2">
      <c r="A2961" s="3"/>
      <c r="B2961" s="11"/>
    </row>
    <row r="2962" spans="1:2" x14ac:dyDescent="0.2">
      <c r="A2962" s="3"/>
      <c r="B2962" s="11"/>
    </row>
    <row r="2963" spans="1:2" x14ac:dyDescent="0.2">
      <c r="A2963" s="3"/>
      <c r="B2963" s="11"/>
    </row>
    <row r="2964" spans="1:2" x14ac:dyDescent="0.2">
      <c r="A2964" s="3"/>
      <c r="B2964" s="11"/>
    </row>
    <row r="2965" spans="1:2" x14ac:dyDescent="0.2">
      <c r="A2965" s="3"/>
      <c r="B2965" s="11"/>
    </row>
    <row r="2966" spans="1:2" x14ac:dyDescent="0.2">
      <c r="A2966" s="3"/>
      <c r="B2966" s="11"/>
    </row>
    <row r="2967" spans="1:2" x14ac:dyDescent="0.2">
      <c r="A2967" s="3"/>
      <c r="B2967" s="11"/>
    </row>
    <row r="2968" spans="1:2" x14ac:dyDescent="0.2">
      <c r="A2968" s="3"/>
      <c r="B2968" s="11"/>
    </row>
    <row r="2969" spans="1:2" x14ac:dyDescent="0.2">
      <c r="A2969" s="3"/>
      <c r="B2969" s="11"/>
    </row>
    <row r="2970" spans="1:2" x14ac:dyDescent="0.2">
      <c r="A2970" s="3"/>
      <c r="B2970" s="11"/>
    </row>
    <row r="2971" spans="1:2" x14ac:dyDescent="0.2">
      <c r="A2971" s="3"/>
      <c r="B2971" s="11"/>
    </row>
    <row r="2972" spans="1:2" x14ac:dyDescent="0.2">
      <c r="A2972" s="3"/>
      <c r="B2972" s="11"/>
    </row>
    <row r="2973" spans="1:2" x14ac:dyDescent="0.2">
      <c r="A2973" s="3"/>
      <c r="B2973" s="11"/>
    </row>
    <row r="2974" spans="1:2" x14ac:dyDescent="0.2">
      <c r="A2974" s="3"/>
      <c r="B2974" s="11"/>
    </row>
    <row r="2975" spans="1:2" x14ac:dyDescent="0.2">
      <c r="A2975" s="3"/>
      <c r="B2975" s="11"/>
    </row>
    <row r="2976" spans="1:2" x14ac:dyDescent="0.2">
      <c r="A2976" s="3"/>
      <c r="B2976" s="11"/>
    </row>
    <row r="2977" spans="1:2" x14ac:dyDescent="0.2">
      <c r="A2977" s="3"/>
      <c r="B2977" s="11"/>
    </row>
    <row r="2978" spans="1:2" x14ac:dyDescent="0.2">
      <c r="A2978" s="3"/>
      <c r="B2978" s="11"/>
    </row>
    <row r="2979" spans="1:2" x14ac:dyDescent="0.2">
      <c r="A2979" s="3"/>
      <c r="B2979" s="11"/>
    </row>
    <row r="2980" spans="1:2" x14ac:dyDescent="0.2">
      <c r="A2980" s="3"/>
      <c r="B2980" s="11"/>
    </row>
    <row r="2981" spans="1:2" x14ac:dyDescent="0.2">
      <c r="A2981" s="3"/>
      <c r="B2981" s="11"/>
    </row>
    <row r="2982" spans="1:2" x14ac:dyDescent="0.2">
      <c r="A2982" s="3"/>
      <c r="B2982" s="11"/>
    </row>
    <row r="2983" spans="1:2" x14ac:dyDescent="0.2">
      <c r="A2983" s="3"/>
      <c r="B2983" s="11"/>
    </row>
    <row r="2984" spans="1:2" x14ac:dyDescent="0.2">
      <c r="A2984" s="3"/>
      <c r="B2984" s="11"/>
    </row>
    <row r="2985" spans="1:2" x14ac:dyDescent="0.2">
      <c r="A2985" s="3"/>
      <c r="B2985" s="11"/>
    </row>
    <row r="2986" spans="1:2" x14ac:dyDescent="0.2">
      <c r="A2986" s="3"/>
      <c r="B2986" s="11"/>
    </row>
    <row r="2987" spans="1:2" x14ac:dyDescent="0.2">
      <c r="A2987" s="3"/>
      <c r="B2987" s="11"/>
    </row>
    <row r="2988" spans="1:2" x14ac:dyDescent="0.2">
      <c r="A2988" s="3"/>
      <c r="B2988" s="11"/>
    </row>
    <row r="2989" spans="1:2" x14ac:dyDescent="0.2">
      <c r="A2989" s="3"/>
      <c r="B2989" s="11"/>
    </row>
    <row r="2990" spans="1:2" x14ac:dyDescent="0.2">
      <c r="A2990" s="3"/>
      <c r="B2990" s="11"/>
    </row>
    <row r="2991" spans="1:2" x14ac:dyDescent="0.2">
      <c r="A2991" s="3"/>
      <c r="B2991" s="11"/>
    </row>
    <row r="2992" spans="1:2" x14ac:dyDescent="0.2">
      <c r="A2992" s="3"/>
      <c r="B2992" s="11"/>
    </row>
    <row r="2993" spans="1:2" x14ac:dyDescent="0.2">
      <c r="A2993" s="3"/>
      <c r="B2993" s="11"/>
    </row>
    <row r="2994" spans="1:2" x14ac:dyDescent="0.2">
      <c r="A2994" s="3"/>
      <c r="B2994" s="11"/>
    </row>
    <row r="2995" spans="1:2" x14ac:dyDescent="0.2">
      <c r="A2995" s="3"/>
      <c r="B2995" s="11"/>
    </row>
    <row r="2996" spans="1:2" x14ac:dyDescent="0.2">
      <c r="A2996" s="3"/>
      <c r="B2996" s="11"/>
    </row>
    <row r="2997" spans="1:2" x14ac:dyDescent="0.2">
      <c r="A2997" s="3"/>
      <c r="B2997" s="11"/>
    </row>
    <row r="2998" spans="1:2" x14ac:dyDescent="0.2">
      <c r="A2998" s="3"/>
      <c r="B2998" s="11"/>
    </row>
    <row r="2999" spans="1:2" x14ac:dyDescent="0.2">
      <c r="A2999" s="3"/>
      <c r="B2999" s="11"/>
    </row>
    <row r="3000" spans="1:2" x14ac:dyDescent="0.2">
      <c r="A3000" s="3"/>
      <c r="B3000" s="11"/>
    </row>
    <row r="3001" spans="1:2" x14ac:dyDescent="0.2">
      <c r="A3001" s="3"/>
      <c r="B3001" s="11"/>
    </row>
    <row r="3002" spans="1:2" x14ac:dyDescent="0.2">
      <c r="A3002" s="3"/>
      <c r="B3002" s="11"/>
    </row>
    <row r="3003" spans="1:2" x14ac:dyDescent="0.2">
      <c r="A3003" s="3"/>
      <c r="B3003" s="11"/>
    </row>
    <row r="3004" spans="1:2" x14ac:dyDescent="0.2">
      <c r="A3004" s="3"/>
      <c r="B3004" s="11"/>
    </row>
    <row r="3005" spans="1:2" x14ac:dyDescent="0.2">
      <c r="A3005" s="3"/>
      <c r="B3005" s="11"/>
    </row>
    <row r="3006" spans="1:2" x14ac:dyDescent="0.2">
      <c r="A3006" s="3"/>
      <c r="B3006" s="11"/>
    </row>
    <row r="3007" spans="1:2" x14ac:dyDescent="0.2">
      <c r="A3007" s="3"/>
      <c r="B3007" s="11"/>
    </row>
    <row r="3008" spans="1:2" x14ac:dyDescent="0.2">
      <c r="A3008" s="3"/>
      <c r="B3008" s="11"/>
    </row>
    <row r="3009" spans="1:2" x14ac:dyDescent="0.2">
      <c r="A3009" s="3"/>
      <c r="B3009" s="11"/>
    </row>
    <row r="3010" spans="1:2" x14ac:dyDescent="0.2">
      <c r="A3010" s="3"/>
      <c r="B3010" s="11"/>
    </row>
    <row r="3011" spans="1:2" x14ac:dyDescent="0.2">
      <c r="A3011" s="3"/>
      <c r="B3011" s="11"/>
    </row>
    <row r="3012" spans="1:2" x14ac:dyDescent="0.2">
      <c r="A3012" s="3"/>
      <c r="B3012" s="11"/>
    </row>
    <row r="3013" spans="1:2" x14ac:dyDescent="0.2">
      <c r="A3013" s="3"/>
      <c r="B3013" s="11"/>
    </row>
    <row r="3014" spans="1:2" x14ac:dyDescent="0.2">
      <c r="A3014" s="3"/>
      <c r="B3014" s="11"/>
    </row>
    <row r="3015" spans="1:2" x14ac:dyDescent="0.2">
      <c r="A3015" s="3"/>
      <c r="B3015" s="11"/>
    </row>
    <row r="3016" spans="1:2" x14ac:dyDescent="0.2">
      <c r="A3016" s="3"/>
      <c r="B3016" s="11"/>
    </row>
    <row r="3017" spans="1:2" x14ac:dyDescent="0.2">
      <c r="A3017" s="3"/>
      <c r="B3017" s="11"/>
    </row>
    <row r="3018" spans="1:2" x14ac:dyDescent="0.2">
      <c r="A3018" s="3"/>
      <c r="B3018" s="11"/>
    </row>
    <row r="3019" spans="1:2" x14ac:dyDescent="0.2">
      <c r="A3019" s="3"/>
      <c r="B3019" s="11"/>
    </row>
    <row r="3020" spans="1:2" x14ac:dyDescent="0.2">
      <c r="A3020" s="3"/>
      <c r="B3020" s="11"/>
    </row>
    <row r="3021" spans="1:2" x14ac:dyDescent="0.2">
      <c r="A3021" s="3"/>
      <c r="B3021" s="11"/>
    </row>
    <row r="3022" spans="1:2" x14ac:dyDescent="0.2">
      <c r="A3022" s="3"/>
      <c r="B3022" s="11"/>
    </row>
    <row r="3023" spans="1:2" x14ac:dyDescent="0.2">
      <c r="A3023" s="3"/>
      <c r="B3023" s="11"/>
    </row>
    <row r="3024" spans="1:2" x14ac:dyDescent="0.2">
      <c r="A3024" s="3"/>
      <c r="B3024" s="11"/>
    </row>
    <row r="3025" spans="1:2" x14ac:dyDescent="0.2">
      <c r="A3025" s="3"/>
      <c r="B3025" s="11"/>
    </row>
    <row r="3026" spans="1:2" x14ac:dyDescent="0.2">
      <c r="A3026" s="3"/>
      <c r="B3026" s="11"/>
    </row>
    <row r="3027" spans="1:2" x14ac:dyDescent="0.2">
      <c r="A3027" s="3"/>
      <c r="B3027" s="11"/>
    </row>
    <row r="3028" spans="1:2" x14ac:dyDescent="0.2">
      <c r="A3028" s="3"/>
      <c r="B3028" s="11"/>
    </row>
    <row r="3029" spans="1:2" x14ac:dyDescent="0.2">
      <c r="A3029" s="3"/>
      <c r="B3029" s="11"/>
    </row>
    <row r="3030" spans="1:2" x14ac:dyDescent="0.2">
      <c r="A3030" s="3"/>
      <c r="B3030" s="11"/>
    </row>
    <row r="3031" spans="1:2" x14ac:dyDescent="0.2">
      <c r="A3031" s="3"/>
      <c r="B3031" s="11"/>
    </row>
    <row r="3032" spans="1:2" x14ac:dyDescent="0.2">
      <c r="A3032" s="3"/>
      <c r="B3032" s="11"/>
    </row>
    <row r="3033" spans="1:2" x14ac:dyDescent="0.2">
      <c r="A3033" s="3"/>
      <c r="B3033" s="11"/>
    </row>
    <row r="3034" spans="1:2" x14ac:dyDescent="0.2">
      <c r="A3034" s="3"/>
      <c r="B3034" s="11"/>
    </row>
    <row r="3035" spans="1:2" x14ac:dyDescent="0.2">
      <c r="A3035" s="3"/>
      <c r="B3035" s="11"/>
    </row>
    <row r="3036" spans="1:2" x14ac:dyDescent="0.2">
      <c r="A3036" s="3"/>
      <c r="B3036" s="11"/>
    </row>
    <row r="3037" spans="1:2" x14ac:dyDescent="0.2">
      <c r="A3037" s="3"/>
      <c r="B3037" s="11"/>
    </row>
    <row r="3038" spans="1:2" x14ac:dyDescent="0.2">
      <c r="A3038" s="3"/>
      <c r="B3038" s="11"/>
    </row>
    <row r="3039" spans="1:2" x14ac:dyDescent="0.2">
      <c r="A3039" s="3"/>
      <c r="B3039" s="11"/>
    </row>
    <row r="3040" spans="1:2" x14ac:dyDescent="0.2">
      <c r="A3040" s="3"/>
      <c r="B3040" s="11"/>
    </row>
    <row r="3041" spans="1:2" x14ac:dyDescent="0.2">
      <c r="A3041" s="3"/>
      <c r="B3041" s="11"/>
    </row>
    <row r="3042" spans="1:2" x14ac:dyDescent="0.2">
      <c r="A3042" s="3"/>
      <c r="B3042" s="11"/>
    </row>
    <row r="3043" spans="1:2" x14ac:dyDescent="0.2">
      <c r="A3043" s="3"/>
      <c r="B3043" s="11"/>
    </row>
    <row r="3044" spans="1:2" x14ac:dyDescent="0.2">
      <c r="A3044" s="3"/>
      <c r="B3044" s="11"/>
    </row>
    <row r="3045" spans="1:2" x14ac:dyDescent="0.2">
      <c r="A3045" s="3"/>
      <c r="B3045" s="11"/>
    </row>
    <row r="3046" spans="1:2" x14ac:dyDescent="0.2">
      <c r="A3046" s="3"/>
      <c r="B3046" s="11"/>
    </row>
    <row r="3047" spans="1:2" x14ac:dyDescent="0.2">
      <c r="A3047" s="3"/>
      <c r="B3047" s="11"/>
    </row>
    <row r="3048" spans="1:2" x14ac:dyDescent="0.2">
      <c r="A3048" s="3"/>
      <c r="B3048" s="11"/>
    </row>
    <row r="3049" spans="1:2" x14ac:dyDescent="0.2">
      <c r="A3049" s="3"/>
      <c r="B3049" s="11"/>
    </row>
    <row r="3050" spans="1:2" x14ac:dyDescent="0.2">
      <c r="A3050" s="3"/>
      <c r="B3050" s="11"/>
    </row>
    <row r="3051" spans="1:2" x14ac:dyDescent="0.2">
      <c r="A3051" s="3"/>
      <c r="B3051" s="11"/>
    </row>
    <row r="3052" spans="1:2" x14ac:dyDescent="0.2">
      <c r="A3052" s="3"/>
      <c r="B3052" s="11"/>
    </row>
    <row r="3053" spans="1:2" x14ac:dyDescent="0.2">
      <c r="A3053" s="3"/>
      <c r="B3053" s="11"/>
    </row>
    <row r="3054" spans="1:2" x14ac:dyDescent="0.2">
      <c r="A3054" s="3"/>
      <c r="B3054" s="11"/>
    </row>
    <row r="3055" spans="1:2" x14ac:dyDescent="0.2">
      <c r="A3055" s="3"/>
      <c r="B3055" s="11"/>
    </row>
    <row r="3056" spans="1:2" x14ac:dyDescent="0.2">
      <c r="A3056" s="3"/>
      <c r="B3056" s="11"/>
    </row>
    <row r="3057" spans="1:2" x14ac:dyDescent="0.2">
      <c r="A3057" s="3"/>
      <c r="B3057" s="11"/>
    </row>
    <row r="3058" spans="1:2" x14ac:dyDescent="0.2">
      <c r="A3058" s="3"/>
      <c r="B3058" s="11"/>
    </row>
    <row r="3059" spans="1:2" x14ac:dyDescent="0.2">
      <c r="A3059" s="3"/>
      <c r="B3059" s="11"/>
    </row>
    <row r="3060" spans="1:2" x14ac:dyDescent="0.2">
      <c r="A3060" s="3"/>
      <c r="B3060" s="11"/>
    </row>
    <row r="3061" spans="1:2" x14ac:dyDescent="0.2">
      <c r="A3061" s="3"/>
      <c r="B3061" s="11"/>
    </row>
    <row r="3062" spans="1:2" x14ac:dyDescent="0.2">
      <c r="A3062" s="3"/>
      <c r="B3062" s="11"/>
    </row>
    <row r="3063" spans="1:2" x14ac:dyDescent="0.2">
      <c r="A3063" s="3"/>
      <c r="B3063" s="11"/>
    </row>
    <row r="3064" spans="1:2" x14ac:dyDescent="0.2">
      <c r="A3064" s="3"/>
      <c r="B3064" s="11"/>
    </row>
    <row r="3065" spans="1:2" x14ac:dyDescent="0.2">
      <c r="A3065" s="3"/>
      <c r="B3065" s="11"/>
    </row>
    <row r="3066" spans="1:2" x14ac:dyDescent="0.2">
      <c r="A3066" s="3"/>
      <c r="B3066" s="11"/>
    </row>
    <row r="3067" spans="1:2" x14ac:dyDescent="0.2">
      <c r="A3067" s="3"/>
      <c r="B3067" s="11"/>
    </row>
    <row r="3068" spans="1:2" x14ac:dyDescent="0.2">
      <c r="A3068" s="3"/>
      <c r="B3068" s="11"/>
    </row>
    <row r="3069" spans="1:2" x14ac:dyDescent="0.2">
      <c r="A3069" s="3"/>
      <c r="B3069" s="11"/>
    </row>
    <row r="3070" spans="1:2" x14ac:dyDescent="0.2">
      <c r="A3070" s="3"/>
      <c r="B3070" s="11"/>
    </row>
    <row r="3071" spans="1:2" x14ac:dyDescent="0.2">
      <c r="A3071" s="3"/>
      <c r="B3071" s="11"/>
    </row>
    <row r="3072" spans="1:2" x14ac:dyDescent="0.2">
      <c r="A3072" s="3"/>
      <c r="B3072" s="11"/>
    </row>
    <row r="3073" spans="1:2" x14ac:dyDescent="0.2">
      <c r="A3073" s="3"/>
      <c r="B3073" s="11"/>
    </row>
    <row r="3074" spans="1:2" x14ac:dyDescent="0.2">
      <c r="A3074" s="3"/>
      <c r="B3074" s="11"/>
    </row>
    <row r="3075" spans="1:2" x14ac:dyDescent="0.2">
      <c r="A3075" s="3"/>
      <c r="B3075" s="11"/>
    </row>
    <row r="3076" spans="1:2" x14ac:dyDescent="0.2">
      <c r="A3076" s="3"/>
      <c r="B3076" s="11"/>
    </row>
    <row r="3077" spans="1:2" x14ac:dyDescent="0.2">
      <c r="A3077" s="3"/>
      <c r="B3077" s="11"/>
    </row>
    <row r="3078" spans="1:2" x14ac:dyDescent="0.2">
      <c r="A3078" s="3"/>
      <c r="B3078" s="11"/>
    </row>
    <row r="3079" spans="1:2" x14ac:dyDescent="0.2">
      <c r="A3079" s="3"/>
      <c r="B3079" s="11"/>
    </row>
    <row r="3080" spans="1:2" x14ac:dyDescent="0.2">
      <c r="A3080" s="3"/>
      <c r="B3080" s="11"/>
    </row>
    <row r="3081" spans="1:2" x14ac:dyDescent="0.2">
      <c r="A3081" s="3"/>
      <c r="B3081" s="11"/>
    </row>
    <row r="3082" spans="1:2" x14ac:dyDescent="0.2">
      <c r="A3082" s="3"/>
      <c r="B3082" s="11"/>
    </row>
    <row r="3083" spans="1:2" x14ac:dyDescent="0.2">
      <c r="A3083" s="3"/>
      <c r="B3083" s="11"/>
    </row>
    <row r="3084" spans="1:2" x14ac:dyDescent="0.2">
      <c r="A3084" s="3"/>
      <c r="B3084" s="11"/>
    </row>
    <row r="3085" spans="1:2" x14ac:dyDescent="0.2">
      <c r="A3085" s="3"/>
      <c r="B3085" s="11"/>
    </row>
    <row r="3086" spans="1:2" x14ac:dyDescent="0.2">
      <c r="A3086" s="3"/>
      <c r="B3086" s="11"/>
    </row>
    <row r="3087" spans="1:2" x14ac:dyDescent="0.2">
      <c r="A3087" s="3"/>
      <c r="B3087" s="11"/>
    </row>
    <row r="3088" spans="1:2" x14ac:dyDescent="0.2">
      <c r="A3088" s="3"/>
      <c r="B3088" s="11"/>
    </row>
    <row r="3089" spans="1:2" x14ac:dyDescent="0.2">
      <c r="A3089" s="3"/>
      <c r="B3089" s="11"/>
    </row>
    <row r="3090" spans="1:2" x14ac:dyDescent="0.2">
      <c r="A3090" s="3"/>
      <c r="B3090" s="11"/>
    </row>
    <row r="3091" spans="1:2" x14ac:dyDescent="0.2">
      <c r="A3091" s="3"/>
      <c r="B3091" s="11"/>
    </row>
    <row r="3092" spans="1:2" x14ac:dyDescent="0.2">
      <c r="A3092" s="3"/>
      <c r="B3092" s="11"/>
    </row>
    <row r="3093" spans="1:2" x14ac:dyDescent="0.2">
      <c r="A3093" s="3"/>
      <c r="B3093" s="11"/>
    </row>
    <row r="3094" spans="1:2" x14ac:dyDescent="0.2">
      <c r="A3094" s="3"/>
      <c r="B3094" s="11"/>
    </row>
    <row r="3095" spans="1:2" x14ac:dyDescent="0.2">
      <c r="A3095" s="3"/>
      <c r="B3095" s="11"/>
    </row>
    <row r="3096" spans="1:2" x14ac:dyDescent="0.2">
      <c r="A3096" s="3"/>
      <c r="B3096" s="11"/>
    </row>
    <row r="3097" spans="1:2" x14ac:dyDescent="0.2">
      <c r="A3097" s="3"/>
      <c r="B3097" s="11"/>
    </row>
    <row r="3098" spans="1:2" x14ac:dyDescent="0.2">
      <c r="A3098" s="3"/>
      <c r="B3098" s="11"/>
    </row>
    <row r="3099" spans="1:2" x14ac:dyDescent="0.2">
      <c r="A3099" s="3"/>
      <c r="B3099" s="11"/>
    </row>
    <row r="3100" spans="1:2" x14ac:dyDescent="0.2">
      <c r="A3100" s="3"/>
      <c r="B3100" s="11"/>
    </row>
    <row r="3101" spans="1:2" x14ac:dyDescent="0.2">
      <c r="A3101" s="3"/>
      <c r="B3101" s="11"/>
    </row>
    <row r="3102" spans="1:2" x14ac:dyDescent="0.2">
      <c r="A3102" s="3"/>
      <c r="B3102" s="11"/>
    </row>
    <row r="3103" spans="1:2" x14ac:dyDescent="0.2">
      <c r="A3103" s="3"/>
      <c r="B3103" s="11"/>
    </row>
    <row r="3104" spans="1:2" x14ac:dyDescent="0.2">
      <c r="A3104" s="3"/>
      <c r="B3104" s="11"/>
    </row>
    <row r="3105" spans="1:2" x14ac:dyDescent="0.2">
      <c r="A3105" s="3"/>
      <c r="B3105" s="11"/>
    </row>
    <row r="3106" spans="1:2" x14ac:dyDescent="0.2">
      <c r="A3106" s="3"/>
      <c r="B3106" s="11"/>
    </row>
    <row r="3107" spans="1:2" x14ac:dyDescent="0.2">
      <c r="A3107" s="3"/>
      <c r="B3107" s="11"/>
    </row>
    <row r="3108" spans="1:2" x14ac:dyDescent="0.2">
      <c r="A3108" s="3"/>
      <c r="B3108" s="11"/>
    </row>
    <row r="3109" spans="1:2" x14ac:dyDescent="0.2">
      <c r="A3109" s="3"/>
      <c r="B3109" s="11"/>
    </row>
    <row r="3110" spans="1:2" x14ac:dyDescent="0.2">
      <c r="A3110" s="3"/>
      <c r="B3110" s="11"/>
    </row>
    <row r="3111" spans="1:2" x14ac:dyDescent="0.2">
      <c r="A3111" s="3"/>
      <c r="B3111" s="11"/>
    </row>
    <row r="3112" spans="1:2" x14ac:dyDescent="0.2">
      <c r="A3112" s="3"/>
      <c r="B3112" s="11"/>
    </row>
    <row r="3113" spans="1:2" x14ac:dyDescent="0.2">
      <c r="A3113" s="3"/>
      <c r="B3113" s="11"/>
    </row>
    <row r="3114" spans="1:2" x14ac:dyDescent="0.2">
      <c r="A3114" s="3"/>
      <c r="B3114" s="11"/>
    </row>
    <row r="3115" spans="1:2" x14ac:dyDescent="0.2">
      <c r="A3115" s="3"/>
      <c r="B3115" s="11"/>
    </row>
    <row r="3116" spans="1:2" x14ac:dyDescent="0.2">
      <c r="A3116" s="3"/>
      <c r="B3116" s="11"/>
    </row>
    <row r="3117" spans="1:2" x14ac:dyDescent="0.2">
      <c r="A3117" s="3"/>
      <c r="B3117" s="11"/>
    </row>
    <row r="3118" spans="1:2" x14ac:dyDescent="0.2">
      <c r="A3118" s="3"/>
      <c r="B3118" s="11"/>
    </row>
    <row r="3119" spans="1:2" x14ac:dyDescent="0.2">
      <c r="A3119" s="3"/>
      <c r="B3119" s="11"/>
    </row>
    <row r="3120" spans="1:2" x14ac:dyDescent="0.2">
      <c r="A3120" s="3"/>
      <c r="B3120" s="11"/>
    </row>
    <row r="3121" spans="1:2" x14ac:dyDescent="0.2">
      <c r="A3121" s="3"/>
      <c r="B3121" s="11"/>
    </row>
    <row r="3122" spans="1:2" x14ac:dyDescent="0.2">
      <c r="A3122" s="3"/>
      <c r="B3122" s="11"/>
    </row>
    <row r="3123" spans="1:2" x14ac:dyDescent="0.2">
      <c r="A3123" s="3"/>
      <c r="B3123" s="11"/>
    </row>
    <row r="3124" spans="1:2" x14ac:dyDescent="0.2">
      <c r="A3124" s="3"/>
      <c r="B3124" s="11"/>
    </row>
    <row r="3125" spans="1:2" x14ac:dyDescent="0.2">
      <c r="A3125" s="3"/>
      <c r="B3125" s="11"/>
    </row>
    <row r="3126" spans="1:2" x14ac:dyDescent="0.2">
      <c r="A3126" s="3"/>
      <c r="B3126" s="11"/>
    </row>
    <row r="3127" spans="1:2" x14ac:dyDescent="0.2">
      <c r="A3127" s="3"/>
      <c r="B3127" s="11"/>
    </row>
    <row r="3128" spans="1:2" x14ac:dyDescent="0.2">
      <c r="A3128" s="3"/>
      <c r="B3128" s="11"/>
    </row>
    <row r="3129" spans="1:2" x14ac:dyDescent="0.2">
      <c r="A3129" s="3"/>
      <c r="B3129" s="11"/>
    </row>
    <row r="3130" spans="1:2" x14ac:dyDescent="0.2">
      <c r="A3130" s="3"/>
      <c r="B3130" s="11"/>
    </row>
    <row r="3131" spans="1:2" x14ac:dyDescent="0.2">
      <c r="A3131" s="3"/>
      <c r="B3131" s="11"/>
    </row>
    <row r="3132" spans="1:2" x14ac:dyDescent="0.2">
      <c r="A3132" s="3"/>
      <c r="B3132" s="11"/>
    </row>
    <row r="3133" spans="1:2" x14ac:dyDescent="0.2">
      <c r="A3133" s="3"/>
      <c r="B3133" s="11"/>
    </row>
    <row r="3134" spans="1:2" x14ac:dyDescent="0.2">
      <c r="A3134" s="3"/>
      <c r="B3134" s="11"/>
    </row>
    <row r="3135" spans="1:2" x14ac:dyDescent="0.2">
      <c r="A3135" s="3"/>
      <c r="B3135" s="11"/>
    </row>
    <row r="3136" spans="1:2" x14ac:dyDescent="0.2">
      <c r="A3136" s="3"/>
      <c r="B3136" s="11"/>
    </row>
    <row r="3137" spans="1:2" x14ac:dyDescent="0.2">
      <c r="A3137" s="3"/>
      <c r="B3137" s="11"/>
    </row>
    <row r="3138" spans="1:2" x14ac:dyDescent="0.2">
      <c r="A3138" s="3"/>
      <c r="B3138" s="11"/>
    </row>
    <row r="3139" spans="1:2" x14ac:dyDescent="0.2">
      <c r="A3139" s="3"/>
      <c r="B3139" s="11"/>
    </row>
    <row r="3140" spans="1:2" x14ac:dyDescent="0.2">
      <c r="A3140" s="3"/>
      <c r="B3140" s="11"/>
    </row>
    <row r="3141" spans="1:2" x14ac:dyDescent="0.2">
      <c r="A3141" s="3"/>
      <c r="B3141" s="11"/>
    </row>
    <row r="3142" spans="1:2" x14ac:dyDescent="0.2">
      <c r="A3142" s="3"/>
      <c r="B3142" s="11"/>
    </row>
    <row r="3143" spans="1:2" x14ac:dyDescent="0.2">
      <c r="A3143" s="3"/>
      <c r="B3143" s="11"/>
    </row>
    <row r="3144" spans="1:2" x14ac:dyDescent="0.2">
      <c r="A3144" s="3"/>
      <c r="B3144" s="11"/>
    </row>
    <row r="3145" spans="1:2" x14ac:dyDescent="0.2">
      <c r="A3145" s="3"/>
      <c r="B3145" s="11"/>
    </row>
    <row r="3146" spans="1:2" x14ac:dyDescent="0.2">
      <c r="A3146" s="3"/>
      <c r="B3146" s="11"/>
    </row>
    <row r="3147" spans="1:2" x14ac:dyDescent="0.2">
      <c r="A3147" s="3"/>
      <c r="B3147" s="11"/>
    </row>
    <row r="3148" spans="1:2" x14ac:dyDescent="0.2">
      <c r="A3148" s="3"/>
      <c r="B3148" s="11"/>
    </row>
    <row r="3149" spans="1:2" x14ac:dyDescent="0.2">
      <c r="A3149" s="3"/>
      <c r="B3149" s="11"/>
    </row>
    <row r="3150" spans="1:2" x14ac:dyDescent="0.2">
      <c r="A3150" s="3"/>
      <c r="B3150" s="11"/>
    </row>
    <row r="3151" spans="1:2" x14ac:dyDescent="0.2">
      <c r="A3151" s="3"/>
      <c r="B3151" s="11"/>
    </row>
    <row r="3152" spans="1:2" x14ac:dyDescent="0.2">
      <c r="A3152" s="3"/>
      <c r="B3152" s="11"/>
    </row>
    <row r="3153" spans="1:2" x14ac:dyDescent="0.2">
      <c r="A3153" s="3"/>
      <c r="B3153" s="11"/>
    </row>
    <row r="3154" spans="1:2" x14ac:dyDescent="0.2">
      <c r="A3154" s="3"/>
      <c r="B3154" s="11"/>
    </row>
    <row r="3155" spans="1:2" x14ac:dyDescent="0.2">
      <c r="A3155" s="3"/>
      <c r="B3155" s="11"/>
    </row>
    <row r="3156" spans="1:2" x14ac:dyDescent="0.2">
      <c r="A3156" s="3"/>
      <c r="B3156" s="11"/>
    </row>
    <row r="3157" spans="1:2" x14ac:dyDescent="0.2">
      <c r="A3157" s="3"/>
      <c r="B3157" s="11"/>
    </row>
    <row r="3158" spans="1:2" x14ac:dyDescent="0.2">
      <c r="A3158" s="3"/>
      <c r="B3158" s="11"/>
    </row>
    <row r="3159" spans="1:2" x14ac:dyDescent="0.2">
      <c r="A3159" s="3"/>
      <c r="B3159" s="11"/>
    </row>
    <row r="3160" spans="1:2" x14ac:dyDescent="0.2">
      <c r="A3160" s="3"/>
      <c r="B3160" s="11"/>
    </row>
    <row r="3161" spans="1:2" x14ac:dyDescent="0.2">
      <c r="A3161" s="3"/>
      <c r="B3161" s="11"/>
    </row>
    <row r="3162" spans="1:2" x14ac:dyDescent="0.2">
      <c r="A3162" s="3"/>
      <c r="B3162" s="11"/>
    </row>
    <row r="3163" spans="1:2" x14ac:dyDescent="0.2">
      <c r="A3163" s="3"/>
      <c r="B3163" s="11"/>
    </row>
    <row r="3164" spans="1:2" x14ac:dyDescent="0.2">
      <c r="A3164" s="3"/>
      <c r="B3164" s="11"/>
    </row>
    <row r="3165" spans="1:2" x14ac:dyDescent="0.2">
      <c r="A3165" s="3"/>
      <c r="B3165" s="11"/>
    </row>
    <row r="3166" spans="1:2" x14ac:dyDescent="0.2">
      <c r="A3166" s="3"/>
      <c r="B3166" s="11"/>
    </row>
    <row r="3167" spans="1:2" x14ac:dyDescent="0.2">
      <c r="A3167" s="3"/>
      <c r="B3167" s="11"/>
    </row>
    <row r="3168" spans="1:2" x14ac:dyDescent="0.2">
      <c r="A3168" s="3"/>
      <c r="B3168" s="11"/>
    </row>
    <row r="3169" spans="1:2" x14ac:dyDescent="0.2">
      <c r="A3169" s="3"/>
      <c r="B3169" s="11"/>
    </row>
    <row r="3170" spans="1:2" x14ac:dyDescent="0.2">
      <c r="A3170" s="3"/>
      <c r="B3170" s="11"/>
    </row>
    <row r="3171" spans="1:2" x14ac:dyDescent="0.2">
      <c r="A3171" s="3"/>
      <c r="B3171" s="11"/>
    </row>
    <row r="3172" spans="1:2" x14ac:dyDescent="0.2">
      <c r="A3172" s="3"/>
      <c r="B3172" s="11"/>
    </row>
    <row r="3173" spans="1:2" x14ac:dyDescent="0.2">
      <c r="A3173" s="3"/>
      <c r="B3173" s="11"/>
    </row>
    <row r="3174" spans="1:2" x14ac:dyDescent="0.2">
      <c r="A3174" s="3"/>
      <c r="B3174" s="11"/>
    </row>
    <row r="3175" spans="1:2" x14ac:dyDescent="0.2">
      <c r="A3175" s="3"/>
      <c r="B3175" s="11"/>
    </row>
    <row r="3176" spans="1:2" x14ac:dyDescent="0.2">
      <c r="A3176" s="3"/>
      <c r="B3176" s="11"/>
    </row>
    <row r="3177" spans="1:2" x14ac:dyDescent="0.2">
      <c r="A3177" s="3"/>
      <c r="B3177" s="11"/>
    </row>
    <row r="3178" spans="1:2" x14ac:dyDescent="0.2">
      <c r="A3178" s="3"/>
      <c r="B3178" s="11"/>
    </row>
    <row r="3179" spans="1:2" x14ac:dyDescent="0.2">
      <c r="A3179" s="3"/>
      <c r="B3179" s="11"/>
    </row>
    <row r="3180" spans="1:2" x14ac:dyDescent="0.2">
      <c r="A3180" s="3"/>
      <c r="B3180" s="11"/>
    </row>
    <row r="3181" spans="1:2" x14ac:dyDescent="0.2">
      <c r="A3181" s="3"/>
      <c r="B3181" s="11"/>
    </row>
    <row r="3182" spans="1:2" x14ac:dyDescent="0.2">
      <c r="A3182" s="3"/>
      <c r="B3182" s="11"/>
    </row>
    <row r="3183" spans="1:2" x14ac:dyDescent="0.2">
      <c r="A3183" s="3"/>
      <c r="B3183" s="11"/>
    </row>
    <row r="3184" spans="1:2" x14ac:dyDescent="0.2">
      <c r="A3184" s="3"/>
      <c r="B3184" s="11"/>
    </row>
    <row r="3185" spans="1:2" x14ac:dyDescent="0.2">
      <c r="A3185" s="3"/>
      <c r="B3185" s="11"/>
    </row>
    <row r="3186" spans="1:2" x14ac:dyDescent="0.2">
      <c r="A3186" s="3"/>
      <c r="B3186" s="11"/>
    </row>
    <row r="3187" spans="1:2" x14ac:dyDescent="0.2">
      <c r="A3187" s="3"/>
      <c r="B3187" s="11"/>
    </row>
    <row r="3188" spans="1:2" x14ac:dyDescent="0.2">
      <c r="A3188" s="3"/>
      <c r="B3188" s="11"/>
    </row>
    <row r="3189" spans="1:2" x14ac:dyDescent="0.2">
      <c r="A3189" s="3"/>
      <c r="B3189" s="11"/>
    </row>
    <row r="3190" spans="1:2" x14ac:dyDescent="0.2">
      <c r="A3190" s="3"/>
      <c r="B3190" s="11"/>
    </row>
    <row r="3191" spans="1:2" x14ac:dyDescent="0.2">
      <c r="A3191" s="3"/>
      <c r="B3191" s="11"/>
    </row>
    <row r="3192" spans="1:2" x14ac:dyDescent="0.2">
      <c r="A3192" s="3"/>
      <c r="B3192" s="11"/>
    </row>
    <row r="3193" spans="1:2" x14ac:dyDescent="0.2">
      <c r="A3193" s="3"/>
      <c r="B3193" s="11"/>
    </row>
    <row r="3194" spans="1:2" x14ac:dyDescent="0.2">
      <c r="A3194" s="3"/>
      <c r="B3194" s="11"/>
    </row>
    <row r="3195" spans="1:2" x14ac:dyDescent="0.2">
      <c r="A3195" s="3"/>
      <c r="B3195" s="11"/>
    </row>
    <row r="3196" spans="1:2" x14ac:dyDescent="0.2">
      <c r="A3196" s="3"/>
      <c r="B3196" s="11"/>
    </row>
    <row r="3197" spans="1:2" x14ac:dyDescent="0.2">
      <c r="A3197" s="3"/>
      <c r="B3197" s="11"/>
    </row>
    <row r="3198" spans="1:2" x14ac:dyDescent="0.2">
      <c r="A3198" s="3"/>
      <c r="B3198" s="11"/>
    </row>
    <row r="3199" spans="1:2" x14ac:dyDescent="0.2">
      <c r="A3199" s="3"/>
      <c r="B3199" s="11"/>
    </row>
    <row r="3200" spans="1:2" x14ac:dyDescent="0.2">
      <c r="A3200" s="3"/>
      <c r="B3200" s="11"/>
    </row>
    <row r="3201" spans="1:2" x14ac:dyDescent="0.2">
      <c r="A3201" s="3"/>
      <c r="B3201" s="11"/>
    </row>
    <row r="3202" spans="1:2" x14ac:dyDescent="0.2">
      <c r="A3202" s="3"/>
      <c r="B3202" s="11"/>
    </row>
    <row r="3203" spans="1:2" x14ac:dyDescent="0.2">
      <c r="A3203" s="3"/>
      <c r="B3203" s="11"/>
    </row>
    <row r="3204" spans="1:2" x14ac:dyDescent="0.2">
      <c r="A3204" s="3"/>
      <c r="B3204" s="11"/>
    </row>
    <row r="3205" spans="1:2" x14ac:dyDescent="0.2">
      <c r="A3205" s="3"/>
      <c r="B3205" s="11"/>
    </row>
    <row r="3206" spans="1:2" x14ac:dyDescent="0.2">
      <c r="A3206" s="3"/>
      <c r="B3206" s="11"/>
    </row>
    <row r="3207" spans="1:2" x14ac:dyDescent="0.2">
      <c r="A3207" s="3"/>
      <c r="B3207" s="11"/>
    </row>
    <row r="3208" spans="1:2" x14ac:dyDescent="0.2">
      <c r="A3208" s="3"/>
      <c r="B3208" s="11"/>
    </row>
    <row r="3209" spans="1:2" x14ac:dyDescent="0.2">
      <c r="A3209" s="3"/>
      <c r="B3209" s="11"/>
    </row>
    <row r="3210" spans="1:2" x14ac:dyDescent="0.2">
      <c r="A3210" s="3"/>
      <c r="B3210" s="11"/>
    </row>
    <row r="3211" spans="1:2" x14ac:dyDescent="0.2">
      <c r="A3211" s="3"/>
      <c r="B3211" s="11"/>
    </row>
    <row r="3212" spans="1:2" x14ac:dyDescent="0.2">
      <c r="A3212" s="3"/>
      <c r="B3212" s="11"/>
    </row>
    <row r="3213" spans="1:2" x14ac:dyDescent="0.2">
      <c r="A3213" s="3"/>
      <c r="B3213" s="11"/>
    </row>
    <row r="3214" spans="1:2" x14ac:dyDescent="0.2">
      <c r="A3214" s="3"/>
      <c r="B3214" s="11"/>
    </row>
    <row r="3215" spans="1:2" x14ac:dyDescent="0.2">
      <c r="A3215" s="3"/>
      <c r="B3215" s="11"/>
    </row>
    <row r="3216" spans="1:2" x14ac:dyDescent="0.2">
      <c r="A3216" s="3"/>
      <c r="B3216" s="11"/>
    </row>
    <row r="3217" spans="1:2" x14ac:dyDescent="0.2">
      <c r="A3217" s="3"/>
      <c r="B3217" s="11"/>
    </row>
    <row r="3218" spans="1:2" x14ac:dyDescent="0.2">
      <c r="A3218" s="3"/>
      <c r="B3218" s="11"/>
    </row>
    <row r="3219" spans="1:2" x14ac:dyDescent="0.2">
      <c r="A3219" s="3"/>
      <c r="B3219" s="11"/>
    </row>
    <row r="3220" spans="1:2" x14ac:dyDescent="0.2">
      <c r="A3220" s="3"/>
      <c r="B3220" s="11"/>
    </row>
    <row r="3221" spans="1:2" x14ac:dyDescent="0.2">
      <c r="A3221" s="3"/>
      <c r="B3221" s="11"/>
    </row>
    <row r="3222" spans="1:2" x14ac:dyDescent="0.2">
      <c r="A3222" s="3"/>
      <c r="B3222" s="11"/>
    </row>
    <row r="3223" spans="1:2" x14ac:dyDescent="0.2">
      <c r="A3223" s="3"/>
      <c r="B3223" s="11"/>
    </row>
    <row r="3224" spans="1:2" x14ac:dyDescent="0.2">
      <c r="A3224" s="3"/>
      <c r="B3224" s="11"/>
    </row>
    <row r="3225" spans="1:2" x14ac:dyDescent="0.2">
      <c r="A3225" s="3"/>
      <c r="B3225" s="11"/>
    </row>
    <row r="3226" spans="1:2" x14ac:dyDescent="0.2">
      <c r="A3226" s="3"/>
      <c r="B3226" s="11"/>
    </row>
    <row r="3227" spans="1:2" x14ac:dyDescent="0.2">
      <c r="A3227" s="3"/>
      <c r="B3227" s="11"/>
    </row>
    <row r="3228" spans="1:2" x14ac:dyDescent="0.2">
      <c r="A3228" s="3"/>
      <c r="B3228" s="11"/>
    </row>
    <row r="3229" spans="1:2" x14ac:dyDescent="0.2">
      <c r="A3229" s="3"/>
      <c r="B3229" s="11"/>
    </row>
    <row r="3230" spans="1:2" x14ac:dyDescent="0.2">
      <c r="A3230" s="3"/>
      <c r="B3230" s="11"/>
    </row>
    <row r="3231" spans="1:2" x14ac:dyDescent="0.2">
      <c r="A3231" s="3"/>
      <c r="B3231" s="11"/>
    </row>
    <row r="3232" spans="1:2" x14ac:dyDescent="0.2">
      <c r="A3232" s="3"/>
      <c r="B3232" s="11"/>
    </row>
    <row r="3233" spans="1:2" x14ac:dyDescent="0.2">
      <c r="A3233" s="3"/>
      <c r="B3233" s="11"/>
    </row>
    <row r="3234" spans="1:2" x14ac:dyDescent="0.2">
      <c r="A3234" s="3"/>
      <c r="B3234" s="11"/>
    </row>
    <row r="3235" spans="1:2" x14ac:dyDescent="0.2">
      <c r="A3235" s="3"/>
      <c r="B3235" s="11"/>
    </row>
    <row r="3236" spans="1:2" x14ac:dyDescent="0.2">
      <c r="A3236" s="3"/>
      <c r="B3236" s="11"/>
    </row>
    <row r="3237" spans="1:2" x14ac:dyDescent="0.2">
      <c r="A3237" s="3"/>
      <c r="B3237" s="11"/>
    </row>
    <row r="3238" spans="1:2" x14ac:dyDescent="0.2">
      <c r="A3238" s="3"/>
      <c r="B3238" s="11"/>
    </row>
    <row r="3239" spans="1:2" x14ac:dyDescent="0.2">
      <c r="A3239" s="3"/>
      <c r="B3239" s="11"/>
    </row>
    <row r="3240" spans="1:2" x14ac:dyDescent="0.2">
      <c r="A3240" s="3"/>
      <c r="B3240" s="11"/>
    </row>
    <row r="3241" spans="1:2" x14ac:dyDescent="0.2">
      <c r="A3241" s="3"/>
      <c r="B3241" s="11"/>
    </row>
    <row r="3242" spans="1:2" x14ac:dyDescent="0.2">
      <c r="A3242" s="3"/>
      <c r="B3242" s="11"/>
    </row>
    <row r="3243" spans="1:2" x14ac:dyDescent="0.2">
      <c r="A3243" s="3"/>
      <c r="B3243" s="11"/>
    </row>
    <row r="3244" spans="1:2" x14ac:dyDescent="0.2">
      <c r="A3244" s="3"/>
      <c r="B3244" s="11"/>
    </row>
    <row r="3245" spans="1:2" x14ac:dyDescent="0.2">
      <c r="A3245" s="3"/>
      <c r="B3245" s="11"/>
    </row>
    <row r="3246" spans="1:2" x14ac:dyDescent="0.2">
      <c r="A3246" s="3"/>
      <c r="B3246" s="11"/>
    </row>
    <row r="3247" spans="1:2" x14ac:dyDescent="0.2">
      <c r="A3247" s="3"/>
      <c r="B3247" s="11"/>
    </row>
    <row r="3248" spans="1:2" x14ac:dyDescent="0.2">
      <c r="A3248" s="3"/>
      <c r="B3248" s="11"/>
    </row>
    <row r="3249" spans="1:2" x14ac:dyDescent="0.2">
      <c r="A3249" s="3"/>
      <c r="B3249" s="11"/>
    </row>
    <row r="3250" spans="1:2" x14ac:dyDescent="0.2">
      <c r="A3250" s="3"/>
      <c r="B3250" s="11"/>
    </row>
    <row r="3251" spans="1:2" x14ac:dyDescent="0.2">
      <c r="A3251" s="3"/>
      <c r="B3251" s="11"/>
    </row>
    <row r="3252" spans="1:2" x14ac:dyDescent="0.2">
      <c r="A3252" s="3"/>
      <c r="B3252" s="11"/>
    </row>
    <row r="3253" spans="1:2" x14ac:dyDescent="0.2">
      <c r="A3253" s="3"/>
      <c r="B3253" s="11"/>
    </row>
    <row r="3254" spans="1:2" x14ac:dyDescent="0.2">
      <c r="A3254" s="3"/>
      <c r="B3254" s="11"/>
    </row>
    <row r="3255" spans="1:2" x14ac:dyDescent="0.2">
      <c r="A3255" s="3"/>
      <c r="B3255" s="11"/>
    </row>
    <row r="3256" spans="1:2" x14ac:dyDescent="0.2">
      <c r="A3256" s="3"/>
      <c r="B3256" s="11"/>
    </row>
    <row r="3257" spans="1:2" x14ac:dyDescent="0.2">
      <c r="A3257" s="3"/>
      <c r="B3257" s="11"/>
    </row>
    <row r="3258" spans="1:2" x14ac:dyDescent="0.2">
      <c r="A3258" s="3"/>
      <c r="B3258" s="11"/>
    </row>
    <row r="3259" spans="1:2" x14ac:dyDescent="0.2">
      <c r="A3259" s="3"/>
      <c r="B3259" s="15"/>
    </row>
    <row r="3260" spans="1:2" x14ac:dyDescent="0.2">
      <c r="A3260" s="3"/>
      <c r="B3260" s="11"/>
    </row>
    <row r="3261" spans="1:2" x14ac:dyDescent="0.2">
      <c r="A3261" s="3"/>
      <c r="B3261" s="11"/>
    </row>
    <row r="3262" spans="1:2" x14ac:dyDescent="0.2">
      <c r="A3262" s="3"/>
      <c r="B3262" s="11"/>
    </row>
    <row r="3263" spans="1:2" x14ac:dyDescent="0.2">
      <c r="A3263" s="3"/>
      <c r="B3263" s="11"/>
    </row>
    <row r="3264" spans="1:2" x14ac:dyDescent="0.2">
      <c r="A3264" s="3"/>
      <c r="B3264" s="11"/>
    </row>
    <row r="3265" spans="1:2" x14ac:dyDescent="0.2">
      <c r="A3265" s="3"/>
      <c r="B3265" s="11"/>
    </row>
    <row r="3266" spans="1:2" x14ac:dyDescent="0.2">
      <c r="A3266" s="3"/>
      <c r="B3266" s="11"/>
    </row>
    <row r="3267" spans="1:2" x14ac:dyDescent="0.2">
      <c r="A3267" s="3"/>
      <c r="B3267" s="11"/>
    </row>
    <row r="3268" spans="1:2" x14ac:dyDescent="0.2">
      <c r="A3268" s="3"/>
      <c r="B3268" s="11"/>
    </row>
    <row r="3269" spans="1:2" x14ac:dyDescent="0.2">
      <c r="A3269" s="3"/>
      <c r="B3269" s="11"/>
    </row>
    <row r="3270" spans="1:2" x14ac:dyDescent="0.2">
      <c r="A3270" s="3"/>
      <c r="B3270" s="11"/>
    </row>
    <row r="3271" spans="1:2" x14ac:dyDescent="0.2">
      <c r="A3271" s="3"/>
      <c r="B3271" s="11"/>
    </row>
    <row r="3272" spans="1:2" x14ac:dyDescent="0.2">
      <c r="A3272" s="3"/>
      <c r="B3272" s="11"/>
    </row>
    <row r="3273" spans="1:2" x14ac:dyDescent="0.2">
      <c r="A3273" s="3"/>
      <c r="B3273" s="11"/>
    </row>
    <row r="3274" spans="1:2" x14ac:dyDescent="0.2">
      <c r="A3274" s="3"/>
      <c r="B3274" s="11"/>
    </row>
    <row r="3275" spans="1:2" x14ac:dyDescent="0.2">
      <c r="A3275" s="3"/>
      <c r="B3275" s="11"/>
    </row>
    <row r="3276" spans="1:2" x14ac:dyDescent="0.2">
      <c r="A3276" s="3"/>
      <c r="B3276" s="11"/>
    </row>
    <row r="3277" spans="1:2" x14ac:dyDescent="0.2">
      <c r="A3277" s="3"/>
      <c r="B3277" s="11"/>
    </row>
    <row r="3278" spans="1:2" x14ac:dyDescent="0.2">
      <c r="A3278" s="3"/>
      <c r="B3278" s="11"/>
    </row>
    <row r="3279" spans="1:2" x14ac:dyDescent="0.2">
      <c r="A3279" s="3"/>
      <c r="B3279" s="11"/>
    </row>
    <row r="3280" spans="1:2" x14ac:dyDescent="0.2">
      <c r="A3280" s="3"/>
      <c r="B3280" s="11"/>
    </row>
    <row r="3281" spans="1:2" x14ac:dyDescent="0.2">
      <c r="A3281" s="3"/>
      <c r="B3281" s="11"/>
    </row>
    <row r="3282" spans="1:2" x14ac:dyDescent="0.2">
      <c r="A3282" s="3"/>
      <c r="B3282" s="11"/>
    </row>
    <row r="3283" spans="1:2" x14ac:dyDescent="0.2">
      <c r="A3283" s="3"/>
      <c r="B3283" s="11"/>
    </row>
    <row r="3284" spans="1:2" x14ac:dyDescent="0.2">
      <c r="A3284" s="3"/>
      <c r="B3284" s="11"/>
    </row>
    <row r="3285" spans="1:2" x14ac:dyDescent="0.2">
      <c r="A3285" s="3"/>
      <c r="B3285" s="11"/>
    </row>
    <row r="3286" spans="1:2" x14ac:dyDescent="0.2">
      <c r="A3286" s="3"/>
      <c r="B3286" s="11"/>
    </row>
    <row r="3287" spans="1:2" x14ac:dyDescent="0.2">
      <c r="A3287" s="3"/>
      <c r="B3287" s="11"/>
    </row>
    <row r="3288" spans="1:2" x14ac:dyDescent="0.2">
      <c r="A3288" s="3"/>
      <c r="B3288" s="11"/>
    </row>
    <row r="3289" spans="1:2" x14ac:dyDescent="0.2">
      <c r="A3289" s="3"/>
      <c r="B3289" s="11"/>
    </row>
    <row r="3290" spans="1:2" x14ac:dyDescent="0.2">
      <c r="A3290" s="3"/>
      <c r="B3290" s="11"/>
    </row>
    <row r="3291" spans="1:2" x14ac:dyDescent="0.2">
      <c r="A3291" s="3"/>
      <c r="B3291" s="11"/>
    </row>
    <row r="3292" spans="1:2" x14ac:dyDescent="0.2">
      <c r="A3292" s="3"/>
      <c r="B3292" s="11"/>
    </row>
    <row r="3293" spans="1:2" x14ac:dyDescent="0.2">
      <c r="A3293" s="3"/>
      <c r="B3293" s="11"/>
    </row>
    <row r="3294" spans="1:2" x14ac:dyDescent="0.2">
      <c r="A3294" s="3"/>
      <c r="B3294" s="11"/>
    </row>
    <row r="3295" spans="1:2" x14ac:dyDescent="0.2">
      <c r="A3295" s="3"/>
      <c r="B3295" s="11"/>
    </row>
    <row r="3296" spans="1:2" x14ac:dyDescent="0.2">
      <c r="A3296" s="3"/>
      <c r="B3296" s="11"/>
    </row>
    <row r="3297" spans="1:2" x14ac:dyDescent="0.2">
      <c r="A3297" s="3"/>
      <c r="B3297" s="11"/>
    </row>
    <row r="3298" spans="1:2" x14ac:dyDescent="0.2">
      <c r="A3298" s="3"/>
      <c r="B3298" s="11"/>
    </row>
    <row r="3299" spans="1:2" x14ac:dyDescent="0.2">
      <c r="A3299" s="3"/>
      <c r="B3299" s="11"/>
    </row>
    <row r="3300" spans="1:2" x14ac:dyDescent="0.2">
      <c r="A3300" s="3"/>
      <c r="B3300" s="11"/>
    </row>
    <row r="3301" spans="1:2" x14ac:dyDescent="0.2">
      <c r="A3301" s="3"/>
      <c r="B3301" s="11"/>
    </row>
    <row r="3302" spans="1:2" x14ac:dyDescent="0.2">
      <c r="A3302" s="3"/>
      <c r="B3302" s="11"/>
    </row>
    <row r="3303" spans="1:2" x14ac:dyDescent="0.2">
      <c r="A3303" s="3"/>
      <c r="B3303" s="11"/>
    </row>
    <row r="3304" spans="1:2" x14ac:dyDescent="0.2">
      <c r="A3304" s="3"/>
      <c r="B3304" s="11"/>
    </row>
    <row r="3305" spans="1:2" x14ac:dyDescent="0.2">
      <c r="A3305" s="3"/>
      <c r="B3305" s="11"/>
    </row>
    <row r="3306" spans="1:2" x14ac:dyDescent="0.2">
      <c r="A3306" s="3"/>
      <c r="B3306" s="11"/>
    </row>
    <row r="3307" spans="1:2" x14ac:dyDescent="0.2">
      <c r="A3307" s="3"/>
      <c r="B3307" s="11"/>
    </row>
    <row r="3308" spans="1:2" x14ac:dyDescent="0.2">
      <c r="A3308" s="3"/>
      <c r="B3308" s="11"/>
    </row>
    <row r="3309" spans="1:2" x14ac:dyDescent="0.2">
      <c r="A3309" s="3"/>
      <c r="B3309" s="11"/>
    </row>
    <row r="3310" spans="1:2" x14ac:dyDescent="0.2">
      <c r="A3310" s="3"/>
      <c r="B3310" s="11"/>
    </row>
    <row r="3311" spans="1:2" x14ac:dyDescent="0.2">
      <c r="A3311" s="3"/>
      <c r="B3311" s="11"/>
    </row>
    <row r="3312" spans="1:2" x14ac:dyDescent="0.2">
      <c r="A3312" s="3"/>
      <c r="B3312" s="11"/>
    </row>
    <row r="3313" spans="1:2" x14ac:dyDescent="0.2">
      <c r="A3313" s="3"/>
      <c r="B3313" s="11"/>
    </row>
    <row r="3314" spans="1:2" x14ac:dyDescent="0.2">
      <c r="A3314" s="3"/>
      <c r="B3314" s="11"/>
    </row>
    <row r="3315" spans="1:2" x14ac:dyDescent="0.2">
      <c r="A3315" s="3"/>
      <c r="B3315" s="11"/>
    </row>
    <row r="3316" spans="1:2" x14ac:dyDescent="0.2">
      <c r="A3316" s="3"/>
      <c r="B3316" s="11"/>
    </row>
    <row r="3317" spans="1:2" x14ac:dyDescent="0.2">
      <c r="A3317" s="3"/>
      <c r="B3317" s="11"/>
    </row>
    <row r="3318" spans="1:2" x14ac:dyDescent="0.2">
      <c r="A3318" s="3"/>
      <c r="B3318" s="11"/>
    </row>
    <row r="3319" spans="1:2" x14ac:dyDescent="0.2">
      <c r="A3319" s="3"/>
      <c r="B3319" s="11"/>
    </row>
    <row r="3320" spans="1:2" x14ac:dyDescent="0.2">
      <c r="A3320" s="3"/>
      <c r="B3320" s="11"/>
    </row>
    <row r="3321" spans="1:2" x14ac:dyDescent="0.2">
      <c r="A3321" s="3"/>
      <c r="B3321" s="11"/>
    </row>
    <row r="3322" spans="1:2" x14ac:dyDescent="0.2">
      <c r="A3322" s="3"/>
      <c r="B3322" s="11"/>
    </row>
    <row r="3323" spans="1:2" x14ac:dyDescent="0.2">
      <c r="A3323" s="3"/>
      <c r="B3323" s="11"/>
    </row>
    <row r="3324" spans="1:2" x14ac:dyDescent="0.2">
      <c r="A3324" s="3"/>
      <c r="B3324" s="11"/>
    </row>
    <row r="3325" spans="1:2" x14ac:dyDescent="0.2">
      <c r="A3325" s="3"/>
      <c r="B3325" s="11"/>
    </row>
    <row r="3326" spans="1:2" x14ac:dyDescent="0.2">
      <c r="A3326" s="3"/>
      <c r="B3326" s="11"/>
    </row>
    <row r="3327" spans="1:2" x14ac:dyDescent="0.2">
      <c r="A3327" s="3"/>
      <c r="B3327" s="11"/>
    </row>
    <row r="3328" spans="1:2" x14ac:dyDescent="0.2">
      <c r="A3328" s="3"/>
      <c r="B3328" s="11"/>
    </row>
    <row r="3329" spans="1:2" x14ac:dyDescent="0.2">
      <c r="A3329" s="3"/>
      <c r="B3329" s="11"/>
    </row>
    <row r="3330" spans="1:2" x14ac:dyDescent="0.2">
      <c r="A3330" s="3"/>
      <c r="B3330" s="11"/>
    </row>
    <row r="3331" spans="1:2" x14ac:dyDescent="0.2">
      <c r="A3331" s="3"/>
      <c r="B3331" s="11"/>
    </row>
    <row r="3332" spans="1:2" x14ac:dyDescent="0.2">
      <c r="A3332" s="3"/>
      <c r="B3332" s="11"/>
    </row>
    <row r="3333" spans="1:2" x14ac:dyDescent="0.2">
      <c r="A3333" s="3"/>
      <c r="B3333" s="11"/>
    </row>
    <row r="3334" spans="1:2" x14ac:dyDescent="0.2">
      <c r="A3334" s="3"/>
      <c r="B3334" s="11"/>
    </row>
    <row r="3335" spans="1:2" x14ac:dyDescent="0.2">
      <c r="A3335" s="3"/>
      <c r="B3335" s="11"/>
    </row>
    <row r="3336" spans="1:2" x14ac:dyDescent="0.2">
      <c r="A3336" s="3"/>
      <c r="B3336" s="11"/>
    </row>
    <row r="3337" spans="1:2" x14ac:dyDescent="0.2">
      <c r="A3337" s="3"/>
      <c r="B3337" s="11"/>
    </row>
    <row r="3338" spans="1:2" x14ac:dyDescent="0.2">
      <c r="A3338" s="3"/>
      <c r="B3338" s="11"/>
    </row>
    <row r="3339" spans="1:2" x14ac:dyDescent="0.2">
      <c r="A3339" s="3"/>
      <c r="B3339" s="11"/>
    </row>
    <row r="3340" spans="1:2" x14ac:dyDescent="0.2">
      <c r="A3340" s="3"/>
      <c r="B3340" s="11"/>
    </row>
    <row r="3341" spans="1:2" x14ac:dyDescent="0.2">
      <c r="A3341" s="3"/>
      <c r="B3341" s="11"/>
    </row>
    <row r="3342" spans="1:2" x14ac:dyDescent="0.2">
      <c r="A3342" s="3"/>
      <c r="B3342" s="11"/>
    </row>
    <row r="3343" spans="1:2" x14ac:dyDescent="0.2">
      <c r="A3343" s="3"/>
      <c r="B3343" s="11"/>
    </row>
    <row r="3344" spans="1:2" x14ac:dyDescent="0.2">
      <c r="A3344" s="3"/>
      <c r="B3344" s="11"/>
    </row>
    <row r="3345" spans="1:2" x14ac:dyDescent="0.2">
      <c r="A3345" s="3"/>
      <c r="B3345" s="11"/>
    </row>
    <row r="3346" spans="1:2" x14ac:dyDescent="0.2">
      <c r="A3346" s="3"/>
      <c r="B3346" s="11"/>
    </row>
    <row r="3347" spans="1:2" x14ac:dyDescent="0.2">
      <c r="A3347" s="3"/>
      <c r="B3347" s="11"/>
    </row>
    <row r="3348" spans="1:2" x14ac:dyDescent="0.2">
      <c r="A3348" s="3"/>
      <c r="B3348" s="11"/>
    </row>
    <row r="3349" spans="1:2" x14ac:dyDescent="0.2">
      <c r="A3349" s="3"/>
      <c r="B3349" s="11"/>
    </row>
    <row r="3350" spans="1:2" x14ac:dyDescent="0.2">
      <c r="A3350" s="3"/>
      <c r="B3350" s="11"/>
    </row>
    <row r="3351" spans="1:2" x14ac:dyDescent="0.2">
      <c r="A3351" s="3"/>
      <c r="B3351" s="11"/>
    </row>
    <row r="3352" spans="1:2" x14ac:dyDescent="0.2">
      <c r="A3352" s="3"/>
      <c r="B3352" s="11"/>
    </row>
    <row r="3353" spans="1:2" x14ac:dyDescent="0.2">
      <c r="A3353" s="3"/>
      <c r="B3353" s="11"/>
    </row>
    <row r="3354" spans="1:2" x14ac:dyDescent="0.2">
      <c r="A3354" s="3"/>
      <c r="B3354" s="11"/>
    </row>
    <row r="3355" spans="1:2" x14ac:dyDescent="0.2">
      <c r="A3355" s="3"/>
      <c r="B3355" s="11"/>
    </row>
    <row r="3356" spans="1:2" x14ac:dyDescent="0.2">
      <c r="A3356" s="3"/>
      <c r="B3356" s="11"/>
    </row>
    <row r="3357" spans="1:2" x14ac:dyDescent="0.2">
      <c r="A3357" s="3"/>
      <c r="B3357" s="11"/>
    </row>
    <row r="3358" spans="1:2" x14ac:dyDescent="0.2">
      <c r="A3358" s="3"/>
      <c r="B3358" s="11"/>
    </row>
    <row r="3359" spans="1:2" x14ac:dyDescent="0.2">
      <c r="A3359" s="3"/>
      <c r="B3359" s="11"/>
    </row>
    <row r="3360" spans="1:2" x14ac:dyDescent="0.2">
      <c r="A3360" s="3"/>
      <c r="B3360" s="11"/>
    </row>
    <row r="3361" spans="1:2" x14ac:dyDescent="0.2">
      <c r="A3361" s="3"/>
      <c r="B3361" s="11"/>
    </row>
    <row r="3362" spans="1:2" x14ac:dyDescent="0.2">
      <c r="A3362" s="3"/>
      <c r="B3362" s="11"/>
    </row>
    <row r="3363" spans="1:2" x14ac:dyDescent="0.2">
      <c r="A3363" s="3"/>
      <c r="B3363" s="11"/>
    </row>
    <row r="3364" spans="1:2" x14ac:dyDescent="0.2">
      <c r="A3364" s="3"/>
      <c r="B3364" s="11"/>
    </row>
    <row r="3365" spans="1:2" x14ac:dyDescent="0.2">
      <c r="A3365" s="3"/>
      <c r="B3365" s="11"/>
    </row>
    <row r="3366" spans="1:2" x14ac:dyDescent="0.2">
      <c r="A3366" s="3"/>
      <c r="B3366" s="11"/>
    </row>
    <row r="3367" spans="1:2" x14ac:dyDescent="0.2">
      <c r="A3367" s="3"/>
      <c r="B3367" s="11"/>
    </row>
    <row r="3368" spans="1:2" x14ac:dyDescent="0.2">
      <c r="A3368" s="3"/>
      <c r="B3368" s="11"/>
    </row>
    <row r="3369" spans="1:2" x14ac:dyDescent="0.2">
      <c r="A3369" s="3"/>
      <c r="B3369" s="11"/>
    </row>
    <row r="3370" spans="1:2" x14ac:dyDescent="0.2">
      <c r="A3370" s="3"/>
      <c r="B3370" s="11"/>
    </row>
    <row r="3371" spans="1:2" x14ac:dyDescent="0.2">
      <c r="A3371" s="3"/>
      <c r="B3371" s="11"/>
    </row>
    <row r="3372" spans="1:2" x14ac:dyDescent="0.2">
      <c r="A3372" s="3"/>
      <c r="B3372" s="11"/>
    </row>
    <row r="3373" spans="1:2" x14ac:dyDescent="0.2">
      <c r="A3373" s="3"/>
      <c r="B3373" s="11"/>
    </row>
    <row r="3374" spans="1:2" x14ac:dyDescent="0.2">
      <c r="A3374" s="3"/>
      <c r="B3374" s="11"/>
    </row>
    <row r="3375" spans="1:2" x14ac:dyDescent="0.2">
      <c r="A3375" s="3"/>
      <c r="B3375" s="11"/>
    </row>
    <row r="3376" spans="1:2" x14ac:dyDescent="0.2">
      <c r="A3376" s="3"/>
      <c r="B3376" s="11"/>
    </row>
    <row r="3377" spans="1:2" x14ac:dyDescent="0.2">
      <c r="A3377" s="3"/>
      <c r="B3377" s="11"/>
    </row>
    <row r="3378" spans="1:2" x14ac:dyDescent="0.2">
      <c r="A3378" s="3"/>
      <c r="B3378" s="11"/>
    </row>
    <row r="3379" spans="1:2" x14ac:dyDescent="0.2">
      <c r="A3379" s="3"/>
      <c r="B3379" s="11"/>
    </row>
    <row r="3380" spans="1:2" x14ac:dyDescent="0.2">
      <c r="A3380" s="3"/>
      <c r="B3380" s="11"/>
    </row>
    <row r="3381" spans="1:2" x14ac:dyDescent="0.2">
      <c r="A3381" s="3"/>
      <c r="B3381" s="11"/>
    </row>
    <row r="3382" spans="1:2" x14ac:dyDescent="0.2">
      <c r="A3382" s="3"/>
      <c r="B3382" s="11"/>
    </row>
    <row r="3383" spans="1:2" x14ac:dyDescent="0.2">
      <c r="A3383" s="3"/>
      <c r="B3383" s="11"/>
    </row>
    <row r="3384" spans="1:2" x14ac:dyDescent="0.2">
      <c r="A3384" s="3"/>
      <c r="B3384" s="11"/>
    </row>
    <row r="3385" spans="1:2" x14ac:dyDescent="0.2">
      <c r="A3385" s="3"/>
      <c r="B3385" s="11"/>
    </row>
    <row r="3386" spans="1:2" x14ac:dyDescent="0.2">
      <c r="A3386" s="3"/>
      <c r="B3386" s="11"/>
    </row>
    <row r="3387" spans="1:2" x14ac:dyDescent="0.2">
      <c r="A3387" s="3"/>
      <c r="B3387" s="11"/>
    </row>
    <row r="3388" spans="1:2" x14ac:dyDescent="0.2">
      <c r="A3388" s="3"/>
      <c r="B3388" s="11"/>
    </row>
    <row r="3389" spans="1:2" x14ac:dyDescent="0.2">
      <c r="A3389" s="3"/>
      <c r="B3389" s="11"/>
    </row>
    <row r="3390" spans="1:2" x14ac:dyDescent="0.2">
      <c r="A3390" s="3"/>
      <c r="B3390" s="11"/>
    </row>
    <row r="3391" spans="1:2" x14ac:dyDescent="0.2">
      <c r="A3391" s="3"/>
      <c r="B3391" s="11"/>
    </row>
    <row r="3392" spans="1:2" x14ac:dyDescent="0.2">
      <c r="A3392" s="3"/>
      <c r="B3392" s="11"/>
    </row>
    <row r="3393" spans="1:2" x14ac:dyDescent="0.2">
      <c r="A3393" s="3"/>
      <c r="B3393" s="11"/>
    </row>
    <row r="3394" spans="1:2" x14ac:dyDescent="0.2">
      <c r="A3394" s="3"/>
      <c r="B3394" s="11"/>
    </row>
    <row r="3395" spans="1:2" x14ac:dyDescent="0.2">
      <c r="A3395" s="3"/>
      <c r="B3395" s="11"/>
    </row>
    <row r="3396" spans="1:2" x14ac:dyDescent="0.2">
      <c r="A3396" s="3"/>
      <c r="B3396" s="11"/>
    </row>
    <row r="3397" spans="1:2" x14ac:dyDescent="0.2">
      <c r="A3397" s="3"/>
      <c r="B3397" s="11"/>
    </row>
    <row r="3398" spans="1:2" x14ac:dyDescent="0.2">
      <c r="A3398" s="3"/>
      <c r="B3398" s="11"/>
    </row>
    <row r="3399" spans="1:2" x14ac:dyDescent="0.2">
      <c r="A3399" s="3"/>
      <c r="B3399" s="11"/>
    </row>
    <row r="3400" spans="1:2" x14ac:dyDescent="0.2">
      <c r="A3400" s="3"/>
      <c r="B3400" s="11"/>
    </row>
    <row r="3401" spans="1:2" x14ac:dyDescent="0.2">
      <c r="A3401" s="3"/>
      <c r="B3401" s="11"/>
    </row>
    <row r="3402" spans="1:2" x14ac:dyDescent="0.2">
      <c r="A3402" s="3"/>
      <c r="B3402" s="11"/>
    </row>
    <row r="3403" spans="1:2" x14ac:dyDescent="0.2">
      <c r="A3403" s="3"/>
      <c r="B3403" s="11"/>
    </row>
    <row r="3404" spans="1:2" x14ac:dyDescent="0.2">
      <c r="A3404" s="3"/>
      <c r="B3404" s="11"/>
    </row>
    <row r="3405" spans="1:2" x14ac:dyDescent="0.2">
      <c r="A3405" s="3"/>
      <c r="B3405" s="11"/>
    </row>
    <row r="3406" spans="1:2" x14ac:dyDescent="0.2">
      <c r="A3406" s="3"/>
      <c r="B3406" s="11"/>
    </row>
    <row r="3407" spans="1:2" x14ac:dyDescent="0.2">
      <c r="A3407" s="3"/>
      <c r="B3407" s="11"/>
    </row>
    <row r="3408" spans="1:2" x14ac:dyDescent="0.2">
      <c r="A3408" s="3"/>
      <c r="B3408" s="11"/>
    </row>
    <row r="3409" spans="1:2" x14ac:dyDescent="0.2">
      <c r="A3409" s="3"/>
      <c r="B3409" s="11"/>
    </row>
    <row r="3410" spans="1:2" x14ac:dyDescent="0.2">
      <c r="A3410" s="3"/>
      <c r="B3410" s="11"/>
    </row>
    <row r="3411" spans="1:2" x14ac:dyDescent="0.2">
      <c r="A3411" s="3"/>
      <c r="B3411" s="11"/>
    </row>
    <row r="3412" spans="1:2" x14ac:dyDescent="0.2">
      <c r="A3412" s="3"/>
      <c r="B3412" s="11"/>
    </row>
    <row r="3413" spans="1:2" x14ac:dyDescent="0.2">
      <c r="A3413" s="3"/>
      <c r="B3413" s="11"/>
    </row>
    <row r="3414" spans="1:2" x14ac:dyDescent="0.2">
      <c r="A3414" s="3"/>
      <c r="B3414" s="11"/>
    </row>
    <row r="3415" spans="1:2" x14ac:dyDescent="0.2">
      <c r="A3415" s="3"/>
      <c r="B3415" s="11"/>
    </row>
    <row r="3416" spans="1:2" x14ac:dyDescent="0.2">
      <c r="A3416" s="3"/>
      <c r="B3416" s="11"/>
    </row>
    <row r="3417" spans="1:2" x14ac:dyDescent="0.2">
      <c r="A3417" s="3"/>
      <c r="B3417" s="11"/>
    </row>
    <row r="3418" spans="1:2" x14ac:dyDescent="0.2">
      <c r="A3418" s="3"/>
      <c r="B3418" s="11"/>
    </row>
    <row r="3419" spans="1:2" x14ac:dyDescent="0.2">
      <c r="A3419" s="3"/>
      <c r="B3419" s="11"/>
    </row>
    <row r="3420" spans="1:2" x14ac:dyDescent="0.2">
      <c r="A3420" s="3"/>
      <c r="B3420" s="11"/>
    </row>
    <row r="3421" spans="1:2" x14ac:dyDescent="0.2">
      <c r="A3421" s="3"/>
      <c r="B3421" s="11"/>
    </row>
    <row r="3422" spans="1:2" x14ac:dyDescent="0.2">
      <c r="A3422" s="3"/>
      <c r="B3422" s="11"/>
    </row>
    <row r="3423" spans="1:2" x14ac:dyDescent="0.2">
      <c r="A3423" s="3"/>
      <c r="B3423" s="11"/>
    </row>
    <row r="3424" spans="1:2" x14ac:dyDescent="0.2">
      <c r="A3424" s="3"/>
      <c r="B3424" s="11"/>
    </row>
    <row r="3425" spans="1:2" x14ac:dyDescent="0.2">
      <c r="A3425" s="3"/>
      <c r="B3425" s="11"/>
    </row>
    <row r="3426" spans="1:2" x14ac:dyDescent="0.2">
      <c r="A3426" s="3"/>
      <c r="B3426" s="11"/>
    </row>
    <row r="3427" spans="1:2" x14ac:dyDescent="0.2">
      <c r="A3427" s="3"/>
      <c r="B3427" s="11"/>
    </row>
    <row r="3428" spans="1:2" x14ac:dyDescent="0.2">
      <c r="A3428" s="3"/>
      <c r="B3428" s="11"/>
    </row>
    <row r="3429" spans="1:2" x14ac:dyDescent="0.2">
      <c r="A3429" s="3"/>
      <c r="B3429" s="11"/>
    </row>
    <row r="3430" spans="1:2" x14ac:dyDescent="0.2">
      <c r="A3430" s="3"/>
      <c r="B3430" s="11"/>
    </row>
    <row r="3431" spans="1:2" x14ac:dyDescent="0.2">
      <c r="A3431" s="3"/>
      <c r="B3431" s="11"/>
    </row>
    <row r="3432" spans="1:2" x14ac:dyDescent="0.2">
      <c r="A3432" s="3"/>
      <c r="B3432" s="11"/>
    </row>
    <row r="3433" spans="1:2" x14ac:dyDescent="0.2">
      <c r="A3433" s="3"/>
      <c r="B3433" s="11"/>
    </row>
    <row r="3434" spans="1:2" x14ac:dyDescent="0.2">
      <c r="A3434" s="3"/>
      <c r="B3434" s="11"/>
    </row>
    <row r="3435" spans="1:2" x14ac:dyDescent="0.2">
      <c r="A3435" s="3"/>
      <c r="B3435" s="11"/>
    </row>
    <row r="3436" spans="1:2" x14ac:dyDescent="0.2">
      <c r="A3436" s="3"/>
      <c r="B3436" s="11"/>
    </row>
    <row r="3437" spans="1:2" x14ac:dyDescent="0.2">
      <c r="A3437" s="3"/>
      <c r="B3437" s="11"/>
    </row>
    <row r="3438" spans="1:2" x14ac:dyDescent="0.2">
      <c r="A3438" s="3"/>
      <c r="B3438" s="11"/>
    </row>
    <row r="3439" spans="1:2" x14ac:dyDescent="0.2">
      <c r="A3439" s="3"/>
      <c r="B3439" s="11"/>
    </row>
    <row r="3440" spans="1:2" x14ac:dyDescent="0.2">
      <c r="A3440" s="3"/>
      <c r="B3440" s="11"/>
    </row>
    <row r="3441" spans="1:2" x14ac:dyDescent="0.2">
      <c r="A3441" s="3"/>
      <c r="B3441" s="11"/>
    </row>
    <row r="3442" spans="1:2" x14ac:dyDescent="0.2">
      <c r="A3442" s="3"/>
      <c r="B3442" s="11"/>
    </row>
    <row r="3443" spans="1:2" x14ac:dyDescent="0.2">
      <c r="A3443" s="3"/>
      <c r="B3443" s="11"/>
    </row>
    <row r="3444" spans="1:2" x14ac:dyDescent="0.2">
      <c r="A3444" s="3"/>
      <c r="B3444" s="11"/>
    </row>
    <row r="3445" spans="1:2" x14ac:dyDescent="0.2">
      <c r="A3445" s="3"/>
      <c r="B3445" s="11"/>
    </row>
    <row r="3446" spans="1:2" x14ac:dyDescent="0.2">
      <c r="A3446" s="3"/>
      <c r="B3446" s="11"/>
    </row>
    <row r="3447" spans="1:2" x14ac:dyDescent="0.2">
      <c r="A3447" s="3"/>
      <c r="B3447" s="11"/>
    </row>
    <row r="3448" spans="1:2" x14ac:dyDescent="0.2">
      <c r="A3448" s="3"/>
      <c r="B3448" s="11"/>
    </row>
    <row r="3449" spans="1:2" x14ac:dyDescent="0.2">
      <c r="A3449" s="3"/>
      <c r="B3449" s="11"/>
    </row>
    <row r="3450" spans="1:2" x14ac:dyDescent="0.2">
      <c r="A3450" s="3"/>
      <c r="B3450" s="11"/>
    </row>
    <row r="3451" spans="1:2" x14ac:dyDescent="0.2">
      <c r="A3451" s="3"/>
      <c r="B3451" s="11"/>
    </row>
    <row r="3452" spans="1:2" x14ac:dyDescent="0.2">
      <c r="A3452" s="3"/>
      <c r="B3452" s="11"/>
    </row>
    <row r="3453" spans="1:2" x14ac:dyDescent="0.2">
      <c r="A3453" s="3"/>
      <c r="B3453" s="11"/>
    </row>
    <row r="3454" spans="1:2" x14ac:dyDescent="0.2">
      <c r="A3454" s="3"/>
      <c r="B3454" s="11"/>
    </row>
    <row r="3455" spans="1:2" x14ac:dyDescent="0.2">
      <c r="A3455" s="3"/>
      <c r="B3455" s="11"/>
    </row>
    <row r="3456" spans="1:2" x14ac:dyDescent="0.2">
      <c r="A3456" s="3"/>
      <c r="B3456" s="11"/>
    </row>
    <row r="3457" spans="1:2" x14ac:dyDescent="0.2">
      <c r="A3457" s="3"/>
      <c r="B3457" s="11"/>
    </row>
    <row r="3458" spans="1:2" x14ac:dyDescent="0.2">
      <c r="A3458" s="3"/>
      <c r="B3458" s="11"/>
    </row>
    <row r="3459" spans="1:2" x14ac:dyDescent="0.2">
      <c r="A3459" s="3"/>
      <c r="B3459" s="11"/>
    </row>
    <row r="3460" spans="1:2" x14ac:dyDescent="0.2">
      <c r="A3460" s="3"/>
      <c r="B3460" s="11"/>
    </row>
    <row r="3461" spans="1:2" x14ac:dyDescent="0.2">
      <c r="A3461" s="3"/>
      <c r="B3461" s="11"/>
    </row>
    <row r="3462" spans="1:2" x14ac:dyDescent="0.2">
      <c r="A3462" s="3"/>
      <c r="B3462" s="11"/>
    </row>
    <row r="3463" spans="1:2" x14ac:dyDescent="0.2">
      <c r="A3463" s="3"/>
      <c r="B3463" s="11"/>
    </row>
    <row r="3464" spans="1:2" x14ac:dyDescent="0.2">
      <c r="A3464" s="3"/>
      <c r="B3464" s="11"/>
    </row>
    <row r="3465" spans="1:2" x14ac:dyDescent="0.2">
      <c r="A3465" s="3"/>
      <c r="B3465" s="11"/>
    </row>
    <row r="3466" spans="1:2" x14ac:dyDescent="0.2">
      <c r="A3466" s="3"/>
      <c r="B3466" s="11"/>
    </row>
    <row r="3467" spans="1:2" x14ac:dyDescent="0.2">
      <c r="A3467" s="3"/>
      <c r="B3467" s="11"/>
    </row>
    <row r="3468" spans="1:2" x14ac:dyDescent="0.2">
      <c r="A3468" s="3"/>
      <c r="B3468" s="11"/>
    </row>
    <row r="3469" spans="1:2" x14ac:dyDescent="0.2">
      <c r="A3469" s="3"/>
      <c r="B3469" s="11"/>
    </row>
    <row r="3470" spans="1:2" x14ac:dyDescent="0.2">
      <c r="A3470" s="3"/>
      <c r="B3470" s="11"/>
    </row>
    <row r="3471" spans="1:2" x14ac:dyDescent="0.2">
      <c r="A3471" s="3"/>
      <c r="B3471" s="11"/>
    </row>
    <row r="3472" spans="1:2" x14ac:dyDescent="0.2">
      <c r="A3472" s="3"/>
      <c r="B3472" s="11"/>
    </row>
    <row r="3473" spans="1:2" x14ac:dyDescent="0.2">
      <c r="A3473" s="3"/>
      <c r="B3473" s="11"/>
    </row>
    <row r="3474" spans="1:2" x14ac:dyDescent="0.2">
      <c r="A3474" s="3"/>
      <c r="B3474" s="11"/>
    </row>
    <row r="3475" spans="1:2" x14ac:dyDescent="0.2">
      <c r="A3475" s="3"/>
      <c r="B3475" s="11"/>
    </row>
    <row r="3476" spans="1:2" x14ac:dyDescent="0.2">
      <c r="A3476" s="3"/>
      <c r="B3476" s="11"/>
    </row>
    <row r="3477" spans="1:2" x14ac:dyDescent="0.2">
      <c r="A3477" s="3"/>
      <c r="B3477" s="11"/>
    </row>
    <row r="3478" spans="1:2" x14ac:dyDescent="0.2">
      <c r="A3478" s="3"/>
      <c r="B3478" s="11"/>
    </row>
    <row r="3479" spans="1:2" x14ac:dyDescent="0.2">
      <c r="A3479" s="3"/>
      <c r="B3479" s="11"/>
    </row>
    <row r="3480" spans="1:2" x14ac:dyDescent="0.2">
      <c r="A3480" s="3"/>
      <c r="B3480" s="11"/>
    </row>
    <row r="3481" spans="1:2" x14ac:dyDescent="0.2">
      <c r="A3481" s="3"/>
      <c r="B3481" s="11"/>
    </row>
    <row r="3482" spans="1:2" x14ac:dyDescent="0.2">
      <c r="A3482" s="3"/>
      <c r="B3482" s="11"/>
    </row>
    <row r="3483" spans="1:2" x14ac:dyDescent="0.2">
      <c r="A3483" s="3"/>
      <c r="B3483" s="11"/>
    </row>
    <row r="3484" spans="1:2" x14ac:dyDescent="0.2">
      <c r="A3484" s="3"/>
      <c r="B3484" s="11"/>
    </row>
    <row r="3485" spans="1:2" x14ac:dyDescent="0.2">
      <c r="A3485" s="3"/>
      <c r="B3485" s="11"/>
    </row>
    <row r="3486" spans="1:2" x14ac:dyDescent="0.2">
      <c r="A3486" s="3"/>
      <c r="B3486" s="11"/>
    </row>
    <row r="3487" spans="1:2" x14ac:dyDescent="0.2">
      <c r="A3487" s="3"/>
      <c r="B3487" s="11"/>
    </row>
    <row r="3488" spans="1:2" x14ac:dyDescent="0.2">
      <c r="A3488" s="3"/>
      <c r="B3488" s="11"/>
    </row>
    <row r="3489" spans="1:2" x14ac:dyDescent="0.2">
      <c r="A3489" s="3"/>
      <c r="B3489" s="11"/>
    </row>
    <row r="3490" spans="1:2" x14ac:dyDescent="0.2">
      <c r="A3490" s="3"/>
      <c r="B3490" s="11"/>
    </row>
    <row r="3491" spans="1:2" x14ac:dyDescent="0.2">
      <c r="A3491" s="3"/>
      <c r="B3491" s="11"/>
    </row>
    <row r="3492" spans="1:2" x14ac:dyDescent="0.2">
      <c r="A3492" s="3"/>
      <c r="B3492" s="11"/>
    </row>
    <row r="3493" spans="1:2" x14ac:dyDescent="0.2">
      <c r="A3493" s="3"/>
      <c r="B3493" s="11"/>
    </row>
    <row r="3494" spans="1:2" x14ac:dyDescent="0.2">
      <c r="A3494" s="3"/>
      <c r="B3494" s="11"/>
    </row>
    <row r="3495" spans="1:2" x14ac:dyDescent="0.2">
      <c r="A3495" s="3"/>
      <c r="B3495" s="11"/>
    </row>
    <row r="3496" spans="1:2" x14ac:dyDescent="0.2">
      <c r="A3496" s="3"/>
      <c r="B3496" s="11"/>
    </row>
    <row r="3497" spans="1:2" x14ac:dyDescent="0.2">
      <c r="A3497" s="3"/>
      <c r="B3497" s="11"/>
    </row>
    <row r="3498" spans="1:2" x14ac:dyDescent="0.2">
      <c r="A3498" s="3"/>
      <c r="B3498" s="11"/>
    </row>
    <row r="3499" spans="1:2" x14ac:dyDescent="0.2">
      <c r="A3499" s="3"/>
      <c r="B3499" s="11"/>
    </row>
    <row r="3500" spans="1:2" x14ac:dyDescent="0.2">
      <c r="A3500" s="3"/>
      <c r="B3500" s="11"/>
    </row>
    <row r="3501" spans="1:2" x14ac:dyDescent="0.2">
      <c r="A3501" s="3"/>
      <c r="B3501" s="11"/>
    </row>
    <row r="3502" spans="1:2" x14ac:dyDescent="0.2">
      <c r="A3502" s="3"/>
      <c r="B3502" s="11"/>
    </row>
    <row r="3503" spans="1:2" x14ac:dyDescent="0.2">
      <c r="A3503" s="3"/>
      <c r="B3503" s="11"/>
    </row>
    <row r="3504" spans="1:2" x14ac:dyDescent="0.2">
      <c r="A3504" s="3"/>
      <c r="B3504" s="11"/>
    </row>
    <row r="3505" spans="1:2" x14ac:dyDescent="0.2">
      <c r="A3505" s="3"/>
      <c r="B3505" s="11"/>
    </row>
    <row r="3506" spans="1:2" x14ac:dyDescent="0.2">
      <c r="A3506" s="3"/>
      <c r="B3506" s="11"/>
    </row>
    <row r="3507" spans="1:2" x14ac:dyDescent="0.2">
      <c r="A3507" s="3"/>
      <c r="B3507" s="11"/>
    </row>
    <row r="3508" spans="1:2" x14ac:dyDescent="0.2">
      <c r="A3508" s="3"/>
      <c r="B3508" s="11"/>
    </row>
    <row r="3509" spans="1:2" x14ac:dyDescent="0.2">
      <c r="A3509" s="3"/>
      <c r="B3509" s="11"/>
    </row>
    <row r="3510" spans="1:2" x14ac:dyDescent="0.2">
      <c r="A3510" s="3"/>
      <c r="B3510" s="11"/>
    </row>
    <row r="3511" spans="1:2" x14ac:dyDescent="0.2">
      <c r="A3511" s="3"/>
      <c r="B3511" s="11"/>
    </row>
    <row r="3512" spans="1:2" x14ac:dyDescent="0.2">
      <c r="A3512" s="3"/>
      <c r="B3512" s="11"/>
    </row>
    <row r="3513" spans="1:2" x14ac:dyDescent="0.2">
      <c r="A3513" s="3"/>
      <c r="B3513" s="11"/>
    </row>
    <row r="3514" spans="1:2" x14ac:dyDescent="0.2">
      <c r="A3514" s="3"/>
      <c r="B3514" s="11"/>
    </row>
    <row r="3515" spans="1:2" x14ac:dyDescent="0.2">
      <c r="A3515" s="3"/>
      <c r="B3515" s="11"/>
    </row>
    <row r="3516" spans="1:2" x14ac:dyDescent="0.2">
      <c r="A3516" s="3"/>
      <c r="B3516" s="11"/>
    </row>
    <row r="3517" spans="1:2" x14ac:dyDescent="0.2">
      <c r="A3517" s="3"/>
      <c r="B3517" s="11"/>
    </row>
    <row r="3518" spans="1:2" x14ac:dyDescent="0.2">
      <c r="A3518" s="3"/>
      <c r="B3518" s="11"/>
    </row>
    <row r="3519" spans="1:2" x14ac:dyDescent="0.2">
      <c r="A3519" s="3"/>
      <c r="B3519" s="11"/>
    </row>
    <row r="3520" spans="1:2" x14ac:dyDescent="0.2">
      <c r="A3520" s="3"/>
      <c r="B3520" s="11"/>
    </row>
    <row r="3521" spans="1:2" x14ac:dyDescent="0.2">
      <c r="A3521" s="3"/>
      <c r="B3521" s="11"/>
    </row>
    <row r="3522" spans="1:2" x14ac:dyDescent="0.2">
      <c r="A3522" s="3"/>
      <c r="B3522" s="11"/>
    </row>
    <row r="3523" spans="1:2" x14ac:dyDescent="0.2">
      <c r="A3523" s="3"/>
      <c r="B3523" s="11"/>
    </row>
    <row r="3524" spans="1:2" x14ac:dyDescent="0.2">
      <c r="A3524" s="3"/>
      <c r="B3524" s="11"/>
    </row>
    <row r="3525" spans="1:2" x14ac:dyDescent="0.2">
      <c r="A3525" s="3"/>
      <c r="B3525" s="11"/>
    </row>
    <row r="3526" spans="1:2" x14ac:dyDescent="0.2">
      <c r="A3526" s="3"/>
      <c r="B3526" s="11"/>
    </row>
    <row r="3527" spans="1:2" x14ac:dyDescent="0.2">
      <c r="A3527" s="3"/>
      <c r="B3527" s="11"/>
    </row>
    <row r="3528" spans="1:2" x14ac:dyDescent="0.2">
      <c r="A3528" s="3"/>
      <c r="B3528" s="11"/>
    </row>
    <row r="3529" spans="1:2" x14ac:dyDescent="0.2">
      <c r="A3529" s="3"/>
      <c r="B3529" s="11"/>
    </row>
    <row r="3530" spans="1:2" x14ac:dyDescent="0.2">
      <c r="A3530" s="3"/>
      <c r="B3530" s="11"/>
    </row>
    <row r="3531" spans="1:2" x14ac:dyDescent="0.2">
      <c r="A3531" s="3"/>
      <c r="B3531" s="11"/>
    </row>
    <row r="3532" spans="1:2" x14ac:dyDescent="0.2">
      <c r="A3532" s="3"/>
      <c r="B3532" s="11"/>
    </row>
    <row r="3533" spans="1:2" x14ac:dyDescent="0.2">
      <c r="A3533" s="3"/>
      <c r="B3533" s="11"/>
    </row>
    <row r="3534" spans="1:2" x14ac:dyDescent="0.2">
      <c r="A3534" s="3"/>
      <c r="B3534" s="11"/>
    </row>
    <row r="3535" spans="1:2" x14ac:dyDescent="0.2">
      <c r="A3535" s="3"/>
      <c r="B3535" s="11"/>
    </row>
    <row r="3536" spans="1:2" x14ac:dyDescent="0.2">
      <c r="A3536" s="3"/>
      <c r="B3536" s="11"/>
    </row>
    <row r="3537" spans="1:2" x14ac:dyDescent="0.2">
      <c r="A3537" s="3"/>
      <c r="B3537" s="11"/>
    </row>
    <row r="3538" spans="1:2" x14ac:dyDescent="0.2">
      <c r="A3538" s="3"/>
      <c r="B3538" s="11"/>
    </row>
    <row r="3539" spans="1:2" x14ac:dyDescent="0.2">
      <c r="A3539" s="3"/>
      <c r="B3539" s="11"/>
    </row>
    <row r="3540" spans="1:2" x14ac:dyDescent="0.2">
      <c r="A3540" s="3"/>
      <c r="B3540" s="11"/>
    </row>
    <row r="3541" spans="1:2" x14ac:dyDescent="0.2">
      <c r="A3541" s="3"/>
      <c r="B3541" s="11"/>
    </row>
    <row r="3542" spans="1:2" x14ac:dyDescent="0.2">
      <c r="A3542" s="3"/>
      <c r="B3542" s="11"/>
    </row>
    <row r="3543" spans="1:2" x14ac:dyDescent="0.2">
      <c r="A3543" s="3"/>
      <c r="B3543" s="11"/>
    </row>
    <row r="3544" spans="1:2" x14ac:dyDescent="0.2">
      <c r="A3544" s="3"/>
      <c r="B3544" s="11"/>
    </row>
    <row r="3545" spans="1:2" x14ac:dyDescent="0.2">
      <c r="A3545" s="3"/>
      <c r="B3545" s="11"/>
    </row>
    <row r="3546" spans="1:2" x14ac:dyDescent="0.2">
      <c r="A3546" s="3"/>
      <c r="B3546" s="11"/>
    </row>
    <row r="3547" spans="1:2" x14ac:dyDescent="0.2">
      <c r="A3547" s="3"/>
      <c r="B3547" s="11"/>
    </row>
    <row r="3548" spans="1:2" x14ac:dyDescent="0.2">
      <c r="A3548" s="3"/>
      <c r="B3548" s="11"/>
    </row>
    <row r="3549" spans="1:2" x14ac:dyDescent="0.2">
      <c r="A3549" s="3"/>
      <c r="B3549" s="11"/>
    </row>
    <row r="3550" spans="1:2" x14ac:dyDescent="0.2">
      <c r="A3550" s="3"/>
      <c r="B3550" s="11"/>
    </row>
    <row r="3551" spans="1:2" x14ac:dyDescent="0.2">
      <c r="A3551" s="3"/>
      <c r="B3551" s="11"/>
    </row>
    <row r="3552" spans="1:2" x14ac:dyDescent="0.2">
      <c r="A3552" s="3"/>
      <c r="B3552" s="11"/>
    </row>
    <row r="3553" spans="1:2" x14ac:dyDescent="0.2">
      <c r="A3553" s="3"/>
      <c r="B3553" s="11"/>
    </row>
    <row r="3554" spans="1:2" x14ac:dyDescent="0.2">
      <c r="A3554" s="3"/>
      <c r="B3554" s="11"/>
    </row>
    <row r="3555" spans="1:2" x14ac:dyDescent="0.2">
      <c r="A3555" s="3"/>
      <c r="B3555" s="11"/>
    </row>
    <row r="3556" spans="1:2" x14ac:dyDescent="0.2">
      <c r="A3556" s="3"/>
      <c r="B3556" s="11"/>
    </row>
    <row r="3557" spans="1:2" x14ac:dyDescent="0.2">
      <c r="A3557" s="3"/>
      <c r="B3557" s="11"/>
    </row>
    <row r="3558" spans="1:2" x14ac:dyDescent="0.2">
      <c r="A3558" s="3"/>
      <c r="B3558" s="11"/>
    </row>
    <row r="3559" spans="1:2" x14ac:dyDescent="0.2">
      <c r="A3559" s="3"/>
      <c r="B3559" s="11"/>
    </row>
    <row r="3560" spans="1:2" x14ac:dyDescent="0.2">
      <c r="A3560" s="3"/>
      <c r="B3560" s="11"/>
    </row>
    <row r="3561" spans="1:2" x14ac:dyDescent="0.2">
      <c r="A3561" s="3"/>
      <c r="B3561" s="11"/>
    </row>
    <row r="3562" spans="1:2" x14ac:dyDescent="0.2">
      <c r="A3562" s="3"/>
      <c r="B3562" s="11"/>
    </row>
    <row r="3563" spans="1:2" x14ac:dyDescent="0.2">
      <c r="A3563" s="3"/>
      <c r="B3563" s="11"/>
    </row>
    <row r="3564" spans="1:2" x14ac:dyDescent="0.2">
      <c r="A3564" s="3"/>
      <c r="B3564" s="11"/>
    </row>
    <row r="3565" spans="1:2" x14ac:dyDescent="0.2">
      <c r="A3565" s="3"/>
      <c r="B3565" s="11"/>
    </row>
    <row r="3566" spans="1:2" x14ac:dyDescent="0.2">
      <c r="A3566" s="3"/>
      <c r="B3566" s="11"/>
    </row>
    <row r="3567" spans="1:2" x14ac:dyDescent="0.2">
      <c r="A3567" s="3"/>
      <c r="B3567" s="11"/>
    </row>
    <row r="3568" spans="1:2" x14ac:dyDescent="0.2">
      <c r="A3568" s="3"/>
      <c r="B3568" s="11"/>
    </row>
    <row r="3569" spans="1:2" x14ac:dyDescent="0.2">
      <c r="A3569" s="3"/>
      <c r="B3569" s="11"/>
    </row>
    <row r="3570" spans="1:2" x14ac:dyDescent="0.2">
      <c r="A3570" s="3"/>
      <c r="B3570" s="11"/>
    </row>
    <row r="3571" spans="1:2" x14ac:dyDescent="0.2">
      <c r="A3571" s="3"/>
      <c r="B3571" s="11"/>
    </row>
    <row r="3572" spans="1:2" x14ac:dyDescent="0.2">
      <c r="A3572" s="3"/>
      <c r="B3572" s="11"/>
    </row>
    <row r="3573" spans="1:2" x14ac:dyDescent="0.2">
      <c r="A3573" s="3"/>
      <c r="B3573" s="11"/>
    </row>
    <row r="3574" spans="1:2" x14ac:dyDescent="0.2">
      <c r="A3574" s="3"/>
      <c r="B3574" s="11"/>
    </row>
    <row r="3575" spans="1:2" x14ac:dyDescent="0.2">
      <c r="A3575" s="3"/>
      <c r="B3575" s="11"/>
    </row>
    <row r="3576" spans="1:2" x14ac:dyDescent="0.2">
      <c r="A3576" s="3"/>
      <c r="B3576" s="11"/>
    </row>
    <row r="3577" spans="1:2" x14ac:dyDescent="0.2">
      <c r="A3577" s="3"/>
      <c r="B3577" s="11"/>
    </row>
    <row r="3578" spans="1:2" x14ac:dyDescent="0.2">
      <c r="A3578" s="3"/>
    </row>
    <row r="3579" spans="1:2" x14ac:dyDescent="0.2">
      <c r="A3579" s="3"/>
      <c r="B3579" s="12"/>
    </row>
    <row r="3582" spans="1:2" x14ac:dyDescent="0.2">
      <c r="A3582" s="7"/>
      <c r="B3582" s="8"/>
    </row>
  </sheetData>
  <mergeCells count="4">
    <mergeCell ref="A1:B1"/>
    <mergeCell ref="A2:B2"/>
    <mergeCell ref="A3:B3"/>
    <mergeCell ref="A3582:B358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by Donor 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Prakash Babu</cp:lastModifiedBy>
  <cp:lastPrinted>2019-09-18T21:54:24Z</cp:lastPrinted>
  <dcterms:created xsi:type="dcterms:W3CDTF">2019-09-18T19:55:08Z</dcterms:created>
  <dcterms:modified xsi:type="dcterms:W3CDTF">2019-09-18T22:01:36Z</dcterms:modified>
</cp:coreProperties>
</file>